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<sst xmlns="http://schemas.openxmlformats.org/spreadsheetml/2006/main" count="209" uniqueCount="130">
  <si>
    <t>Семейная лагуна, база отдыха (г. Анапа, Джеметинский проезд, д. 81 «ж»)</t>
  </si>
  <si>
    <t>Отправление</t>
  </si>
  <si>
    <t>Дни отдыха</t>
  </si>
  <si>
    <t>дней/ночей на отдыхе</t>
  </si>
  <si>
    <t>Прибытие</t>
  </si>
  <si>
    <t>2-х местный, 2 этаж, 10 кв.м 
(раздельные кровати)</t>
  </si>
  <si>
    <t>2-х местный, 2 этаж, 16 кв.м 
(раздельные кровати)</t>
  </si>
  <si>
    <t>2-х местный, 2 этаж, 
(раздельные кровати+кресло-кровать)</t>
  </si>
  <si>
    <t>3-х местный номер, 2 этаж, 
(двуспальная кровать+односпальная)</t>
  </si>
  <si>
    <t>3-х местный номер, 1,2 этажи
(три односпальные кровати)</t>
  </si>
  <si>
    <t>4-х местный номер двухкомнатный, 1,2 этажи
(в  каждой  комнате односпальные кровати)</t>
  </si>
  <si>
    <t>4-х местный номер, 2 этаж
(односпальные кровати)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</si>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</sst>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:M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3" width="16.00390625" style="0" customWidth="1"/>
  </cols>
  <sheetData>
    <row r="1" spans="1:13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7"/>
      <c r="H2" s="8" t="s">
        <v>7</v>
      </c>
      <c r="I2" s="9" t="s">
        <v>8</v>
      </c>
      <c r="J2" s="8" t="s">
        <v>9</v>
      </c>
      <c r="K2" s="9" t="s">
        <v>10</v>
      </c>
      <c r="L2" s="7"/>
      <c r="M2" s="8" t="s">
        <v>11</v>
      </c>
    </row>
    <row r="3" spans="1:13" ht="39.75" customHeight="1">
      <c r="A3" s="7"/>
      <c r="B3" s="7"/>
      <c r="C3" s="7"/>
      <c r="D3" s="7"/>
      <c r="E3" s="3" t="s">
        <v>12</v>
      </c>
      <c r="F3" s="4" t="s">
        <v>12</v>
      </c>
      <c r="G3" s="4" t="s">
        <v>13</v>
      </c>
      <c r="H3" s="3" t="s">
        <v>12</v>
      </c>
      <c r="I3" s="4" t="s">
        <v>12</v>
      </c>
      <c r="J3" s="3" t="s">
        <v>12</v>
      </c>
      <c r="K3" s="4" t="s">
        <v>12</v>
      </c>
      <c r="L3" s="4" t="s">
        <v>13</v>
      </c>
      <c r="M3" s="3" t="s">
        <v>12</v>
      </c>
    </row>
    <row r="4" spans="1:13" ht="18" customHeight="1">
      <c r="A4" s="1" t="s">
        <v>14</v>
      </c>
      <c r="B4" s="1" t="s">
        <v>15</v>
      </c>
      <c r="C4" s="1" t="s">
        <v>16</v>
      </c>
      <c r="D4" s="1" t="s">
        <v>17</v>
      </c>
      <c r="E4" s="1">
        <f>0+10800+3650</f>
        <v>14450</v>
      </c>
      <c r="F4" s="1">
        <f>0+10800+3700</f>
        <v>14500</v>
      </c>
      <c r="G4" s="1">
        <f>0+10800+1600</f>
        <v>12400</v>
      </c>
      <c r="H4" s="1">
        <f>0+10800+2600</f>
        <v>13400</v>
      </c>
      <c r="I4" s="1">
        <f>0+10800+2770</f>
        <v>13570</v>
      </c>
      <c r="J4" s="1">
        <f>0+10800+2600</f>
        <v>13400</v>
      </c>
      <c r="K4" s="1">
        <f>0+10800+2725</f>
        <v>13525</v>
      </c>
      <c r="L4" s="1">
        <f>0+10800+1600</f>
        <v>12400</v>
      </c>
      <c r="M4" s="1">
        <f>0+10800+2250</f>
        <v>13050</v>
      </c>
    </row>
    <row r="5" spans="1:13" ht="18" customHeight="1">
      <c r="A5" s="2" t="s">
        <v>18</v>
      </c>
      <c r="B5" s="2" t="s">
        <v>19</v>
      </c>
      <c r="C5" s="2" t="s">
        <v>20</v>
      </c>
      <c r="D5" s="2" t="s">
        <v>21</v>
      </c>
      <c r="E5" s="2">
        <f>0+10800+4250</f>
        <v>15050</v>
      </c>
      <c r="F5" s="5">
        <f>0+10800+4450</f>
        <v>15250</v>
      </c>
      <c r="G5" s="5">
        <f>0+10800+1800</f>
        <v>12600</v>
      </c>
      <c r="H5" s="2">
        <f>0+10800+3500</f>
        <v>14300</v>
      </c>
      <c r="I5" s="5">
        <f>0+10800+4180</f>
        <v>14980</v>
      </c>
      <c r="J5" s="2">
        <f>0+10800+3500</f>
        <v>14300</v>
      </c>
      <c r="K5" s="5">
        <f>0+10800+4000</f>
        <v>14800</v>
      </c>
      <c r="L5" s="5">
        <f>0+10800+1800</f>
        <v>12600</v>
      </c>
      <c r="M5" s="2">
        <f>0+10800+3250</f>
        <v>14050</v>
      </c>
    </row>
    <row r="6" spans="1:13" ht="18" customHeight="1">
      <c r="A6" s="1" t="s">
        <v>22</v>
      </c>
      <c r="B6" s="1" t="s">
        <v>23</v>
      </c>
      <c r="C6" s="1" t="s">
        <v>20</v>
      </c>
      <c r="D6" s="1" t="s">
        <v>24</v>
      </c>
      <c r="E6" s="1">
        <f>0+10800+4350</f>
        <v>15150</v>
      </c>
      <c r="F6" s="1">
        <f>0+10800+4650</f>
        <v>15450</v>
      </c>
      <c r="G6" s="1">
        <f>0+10800+1800</f>
        <v>12600</v>
      </c>
      <c r="H6" s="1">
        <f>0+10800+3900</f>
        <v>14700</v>
      </c>
      <c r="I6" s="1">
        <f>0+10800+4920</f>
        <v>15720</v>
      </c>
      <c r="J6" s="1">
        <f>0+10800+3900</f>
        <v>14700</v>
      </c>
      <c r="K6" s="1">
        <f>0+10800+4650</f>
        <v>15450</v>
      </c>
      <c r="L6" s="1">
        <f>0+10800+1800</f>
        <v>12600</v>
      </c>
      <c r="M6" s="1">
        <f>0+10800+3750</f>
        <v>14550</v>
      </c>
    </row>
    <row r="7" spans="1:13" ht="18" customHeight="1">
      <c r="A7" s="2" t="s">
        <v>25</v>
      </c>
      <c r="B7" s="2" t="s">
        <v>26</v>
      </c>
      <c r="C7" s="2" t="s">
        <v>20</v>
      </c>
      <c r="D7" s="2" t="s">
        <v>27</v>
      </c>
      <c r="E7" s="2">
        <f>0+10800+4450</f>
        <v>15250</v>
      </c>
      <c r="F7" s="5">
        <f>0+10800+4850</f>
        <v>15650</v>
      </c>
      <c r="G7" s="5">
        <f>0+10800+1800</f>
        <v>12600</v>
      </c>
      <c r="H7" s="2">
        <f>0+10800+4300</f>
        <v>15100</v>
      </c>
      <c r="I7" s="5">
        <f>0+10800+5660</f>
        <v>16460</v>
      </c>
      <c r="J7" s="2">
        <f>0+10800+4300</f>
        <v>15100</v>
      </c>
      <c r="K7" s="5">
        <f>0+10800+5300</f>
        <v>16100</v>
      </c>
      <c r="L7" s="5">
        <f>0+10800+1800</f>
        <v>12600</v>
      </c>
      <c r="M7" s="2">
        <f>0+10800+4250</f>
        <v>15050</v>
      </c>
    </row>
    <row r="8" spans="1:13" ht="18" customHeight="1">
      <c r="A8" s="1" t="s">
        <v>28</v>
      </c>
      <c r="B8" s="1" t="s">
        <v>29</v>
      </c>
      <c r="C8" s="1" t="s">
        <v>20</v>
      </c>
      <c r="D8" s="1" t="s">
        <v>30</v>
      </c>
      <c r="E8" s="1">
        <f>0+10800+4500</f>
        <v>15300</v>
      </c>
      <c r="F8" s="1">
        <f>0+10800+4950</f>
        <v>15750</v>
      </c>
      <c r="G8" s="1">
        <f>0+10800+1800</f>
        <v>12600</v>
      </c>
      <c r="H8" s="1">
        <f>0+10800+4500</f>
        <v>15300</v>
      </c>
      <c r="I8" s="1">
        <f>0+10800+6030</f>
        <v>16830</v>
      </c>
      <c r="J8" s="1">
        <f>0+10800+4500</f>
        <v>15300</v>
      </c>
      <c r="K8" s="1">
        <f>0+10800+5625</f>
        <v>16425</v>
      </c>
      <c r="L8" s="1">
        <f>0+10800+1800</f>
        <v>12600</v>
      </c>
      <c r="M8" s="1">
        <f>0+10800+4500</f>
        <v>15300</v>
      </c>
    </row>
    <row r="9" spans="1:13" ht="18" customHeight="1">
      <c r="A9" s="2" t="s">
        <v>31</v>
      </c>
      <c r="B9" s="2" t="s">
        <v>32</v>
      </c>
      <c r="C9" s="2" t="s">
        <v>20</v>
      </c>
      <c r="D9" s="2" t="s">
        <v>33</v>
      </c>
      <c r="E9" s="2">
        <f>0+10800+5400</f>
        <v>16200</v>
      </c>
      <c r="F9" s="5">
        <f>0+10800+6000</f>
        <v>16800</v>
      </c>
      <c r="G9" s="5">
        <f>0+10800+2100</f>
        <v>12900</v>
      </c>
      <c r="H9" s="2">
        <f>0+10800+5100</f>
        <v>15900</v>
      </c>
      <c r="I9" s="5">
        <f>0+10800+6630</f>
        <v>17430</v>
      </c>
      <c r="J9" s="2">
        <f>0+10800+5010</f>
        <v>15810</v>
      </c>
      <c r="K9" s="5">
        <f>0+10800+6300</f>
        <v>17100</v>
      </c>
      <c r="L9" s="5">
        <f>0+10800+2100</f>
        <v>12900</v>
      </c>
      <c r="M9" s="2">
        <f>0+10800+5100</f>
        <v>15900</v>
      </c>
    </row>
    <row r="10" spans="1:13" ht="18" customHeight="1">
      <c r="A10" s="1" t="s">
        <v>21</v>
      </c>
      <c r="B10" s="1" t="s">
        <v>34</v>
      </c>
      <c r="C10" s="1" t="s">
        <v>20</v>
      </c>
      <c r="D10" s="1" t="s">
        <v>35</v>
      </c>
      <c r="E10" s="1">
        <f>0+10800+6000</f>
        <v>16800</v>
      </c>
      <c r="F10" s="1">
        <f>0+10800+6700</f>
        <v>17500</v>
      </c>
      <c r="G10" s="1">
        <f>0+10800+2300</f>
        <v>13100</v>
      </c>
      <c r="H10" s="1">
        <f>0+10800+5500</f>
        <v>16300</v>
      </c>
      <c r="I10" s="1">
        <f>0+10800+7030</f>
        <v>17830</v>
      </c>
      <c r="J10" s="1">
        <f>0+10800+5350</f>
        <v>16150</v>
      </c>
      <c r="K10" s="1">
        <f>0+10800+6750</f>
        <v>17550</v>
      </c>
      <c r="L10" s="1">
        <f>0+10800+2300</f>
        <v>13100</v>
      </c>
      <c r="M10" s="1">
        <f>0+10800+5500</f>
        <v>16300</v>
      </c>
    </row>
    <row r="11" spans="1:13" ht="18" customHeight="1">
      <c r="A11" s="2" t="s">
        <v>24</v>
      </c>
      <c r="B11" s="2" t="s">
        <v>36</v>
      </c>
      <c r="C11" s="2" t="s">
        <v>20</v>
      </c>
      <c r="D11" s="2" t="s">
        <v>37</v>
      </c>
      <c r="E11" s="2">
        <f>0+10800+6600</f>
        <v>17400</v>
      </c>
      <c r="F11" s="5">
        <f>0+10800+7400</f>
        <v>18200</v>
      </c>
      <c r="G11" s="5">
        <f>0+10800+2500</f>
        <v>13300</v>
      </c>
      <c r="H11" s="2">
        <f>0+10800+5900</f>
        <v>16700</v>
      </c>
      <c r="I11" s="5">
        <f>0+10800+7430</f>
        <v>18230</v>
      </c>
      <c r="J11" s="2">
        <f>0+10800+5690</f>
        <v>16490</v>
      </c>
      <c r="K11" s="5">
        <f>0+10800+7200</f>
        <v>18000</v>
      </c>
      <c r="L11" s="5">
        <f>0+10800+2500</f>
        <v>13300</v>
      </c>
      <c r="M11" s="2">
        <f>0+10800+5900</f>
        <v>16700</v>
      </c>
    </row>
    <row r="12" spans="1:13" ht="18" customHeight="1">
      <c r="A12" s="1" t="s">
        <v>27</v>
      </c>
      <c r="B12" s="1" t="s">
        <v>38</v>
      </c>
      <c r="C12" s="1" t="s">
        <v>20</v>
      </c>
      <c r="D12" s="1" t="s">
        <v>39</v>
      </c>
      <c r="E12" s="1">
        <f>0+10800+7200</f>
        <v>18000</v>
      </c>
      <c r="F12" s="1">
        <f>0+10800+8100</f>
        <v>18900</v>
      </c>
      <c r="G12" s="1">
        <f aca="true" t="shared" si="0" ref="G12:G37">0+10800+2700</f>
        <v>13500</v>
      </c>
      <c r="H12" s="1">
        <f>0+10800+6300</f>
        <v>17100</v>
      </c>
      <c r="I12" s="1">
        <f>0+10800+7830</f>
        <v>18630</v>
      </c>
      <c r="J12" s="1">
        <f>0+10800+6030</f>
        <v>16830</v>
      </c>
      <c r="K12" s="1">
        <f>0+10800+7650</f>
        <v>18450</v>
      </c>
      <c r="L12" s="1">
        <f aca="true" t="shared" si="1" ref="L12:L37">0+10800+2700</f>
        <v>13500</v>
      </c>
      <c r="M12" s="1">
        <f>0+10800+6300</f>
        <v>17100</v>
      </c>
    </row>
    <row r="13" spans="1:13" ht="18" customHeight="1">
      <c r="A13" s="2" t="s">
        <v>40</v>
      </c>
      <c r="B13" s="2" t="s">
        <v>41</v>
      </c>
      <c r="C13" s="2" t="s">
        <v>20</v>
      </c>
      <c r="D13" s="2" t="s">
        <v>42</v>
      </c>
      <c r="E13" s="2">
        <f>0+10800+7350</f>
        <v>18150</v>
      </c>
      <c r="F13" s="5">
        <f>0+10800+8300</f>
        <v>19100</v>
      </c>
      <c r="G13" s="5">
        <f t="shared" si="0"/>
        <v>13500</v>
      </c>
      <c r="H13" s="2">
        <f>0+10800+6440</f>
        <v>17240</v>
      </c>
      <c r="I13" s="5">
        <f>0+10800+7960</f>
        <v>18760</v>
      </c>
      <c r="J13" s="2">
        <f>0+10800+6230</f>
        <v>17030</v>
      </c>
      <c r="K13" s="5">
        <f>0+10800+7725</f>
        <v>18525</v>
      </c>
      <c r="L13" s="5">
        <f t="shared" si="1"/>
        <v>13500</v>
      </c>
      <c r="M13" s="2">
        <f>0+10800+6450</f>
        <v>17250</v>
      </c>
    </row>
    <row r="14" spans="1:13" ht="18" customHeight="1">
      <c r="A14" s="1" t="s">
        <v>33</v>
      </c>
      <c r="B14" s="1" t="s">
        <v>43</v>
      </c>
      <c r="C14" s="1" t="s">
        <v>20</v>
      </c>
      <c r="D14" s="1" t="s">
        <v>44</v>
      </c>
      <c r="E14" s="1">
        <f>0+10800+7650</f>
        <v>18450</v>
      </c>
      <c r="F14" s="1">
        <f>0+10800+8700</f>
        <v>19500</v>
      </c>
      <c r="G14" s="1">
        <f t="shared" si="0"/>
        <v>13500</v>
      </c>
      <c r="H14" s="1">
        <f>0+10800+6720</f>
        <v>17520</v>
      </c>
      <c r="I14" s="1">
        <f>0+10800+8220</f>
        <v>19020</v>
      </c>
      <c r="J14" s="1">
        <f>0+10800+6630</f>
        <v>17430</v>
      </c>
      <c r="K14" s="1">
        <f>0+10800+7875</f>
        <v>18675</v>
      </c>
      <c r="L14" s="1">
        <f t="shared" si="1"/>
        <v>13500</v>
      </c>
      <c r="M14" s="1">
        <f>0+10800+6750</f>
        <v>17550</v>
      </c>
    </row>
    <row r="15" spans="1:13" ht="18" customHeight="1">
      <c r="A15" s="2" t="s">
        <v>35</v>
      </c>
      <c r="B15" s="2" t="s">
        <v>45</v>
      </c>
      <c r="C15" s="2" t="s">
        <v>20</v>
      </c>
      <c r="D15" s="2" t="s">
        <v>46</v>
      </c>
      <c r="E15" s="2">
        <f>0+10800+7950</f>
        <v>18750</v>
      </c>
      <c r="F15" s="5">
        <f>0+10800+9100</f>
        <v>19900</v>
      </c>
      <c r="G15" s="5">
        <f t="shared" si="0"/>
        <v>13500</v>
      </c>
      <c r="H15" s="2">
        <f>0+10800+7000</f>
        <v>17800</v>
      </c>
      <c r="I15" s="5">
        <f>0+10800+8480</f>
        <v>19280</v>
      </c>
      <c r="J15" s="2">
        <f>0+10800+7030</f>
        <v>17830</v>
      </c>
      <c r="K15" s="5">
        <f>0+10800+8025</f>
        <v>18825</v>
      </c>
      <c r="L15" s="5">
        <f t="shared" si="1"/>
        <v>13500</v>
      </c>
      <c r="M15" s="2">
        <f>0+10800+7050</f>
        <v>17850</v>
      </c>
    </row>
    <row r="16" spans="1:13" ht="18" customHeight="1">
      <c r="A16" s="1" t="s">
        <v>37</v>
      </c>
      <c r="B16" s="1" t="s">
        <v>47</v>
      </c>
      <c r="C16" s="1" t="s">
        <v>20</v>
      </c>
      <c r="D16" s="1" t="s">
        <v>48</v>
      </c>
      <c r="E16" s="1">
        <f>0+10800+8250</f>
        <v>19050</v>
      </c>
      <c r="F16" s="1">
        <f>0+10800+9500</f>
        <v>20300</v>
      </c>
      <c r="G16" s="1">
        <f t="shared" si="0"/>
        <v>13500</v>
      </c>
      <c r="H16" s="1">
        <f>0+10800+7280</f>
        <v>18080</v>
      </c>
      <c r="I16" s="1">
        <f>0+10800+8740</f>
        <v>19540</v>
      </c>
      <c r="J16" s="1">
        <f>0+10800+7430</f>
        <v>18230</v>
      </c>
      <c r="K16" s="1">
        <f>0+10800+8175</f>
        <v>18975</v>
      </c>
      <c r="L16" s="1">
        <f t="shared" si="1"/>
        <v>13500</v>
      </c>
      <c r="M16" s="1">
        <f>0+10800+7350</f>
        <v>18150</v>
      </c>
    </row>
    <row r="17" spans="1:13" ht="18" customHeight="1">
      <c r="A17" s="2" t="s">
        <v>49</v>
      </c>
      <c r="B17" s="2" t="s">
        <v>50</v>
      </c>
      <c r="C17" s="2" t="s">
        <v>20</v>
      </c>
      <c r="D17" s="2" t="s">
        <v>51</v>
      </c>
      <c r="E17" s="2">
        <f aca="true" t="shared" si="2" ref="E17:E37">0+10800+8550</f>
        <v>19350</v>
      </c>
      <c r="F17" s="5">
        <f aca="true" t="shared" si="3" ref="F17:F37">0+10800+9900</f>
        <v>20700</v>
      </c>
      <c r="G17" s="5">
        <f t="shared" si="0"/>
        <v>13500</v>
      </c>
      <c r="H17" s="2">
        <f aca="true" t="shared" si="4" ref="H17:H37">0+10800+7560</f>
        <v>18360</v>
      </c>
      <c r="I17" s="5">
        <f aca="true" t="shared" si="5" ref="I17:I37">0+10800+9000</f>
        <v>19800</v>
      </c>
      <c r="J17" s="2">
        <f aca="true" t="shared" si="6" ref="J17:J37">0+10800+7830</f>
        <v>18630</v>
      </c>
      <c r="K17" s="5">
        <f aca="true" t="shared" si="7" ref="K17:K37">0+10800+8325</f>
        <v>19125</v>
      </c>
      <c r="L17" s="5">
        <f t="shared" si="1"/>
        <v>13500</v>
      </c>
      <c r="M17" s="2">
        <f aca="true" t="shared" si="8" ref="M17:M37">0+10800+7650</f>
        <v>18450</v>
      </c>
    </row>
    <row r="18" spans="1:13" ht="18" customHeight="1">
      <c r="A18" s="1" t="s">
        <v>42</v>
      </c>
      <c r="B18" s="1" t="s">
        <v>52</v>
      </c>
      <c r="C18" s="1" t="s">
        <v>20</v>
      </c>
      <c r="D18" s="1" t="s">
        <v>53</v>
      </c>
      <c r="E18" s="1">
        <f t="shared" si="2"/>
        <v>19350</v>
      </c>
      <c r="F18" s="1">
        <f t="shared" si="3"/>
        <v>20700</v>
      </c>
      <c r="G18" s="1">
        <f t="shared" si="0"/>
        <v>13500</v>
      </c>
      <c r="H18" s="1">
        <f t="shared" si="4"/>
        <v>18360</v>
      </c>
      <c r="I18" s="1">
        <f t="shared" si="5"/>
        <v>19800</v>
      </c>
      <c r="J18" s="1">
        <f t="shared" si="6"/>
        <v>18630</v>
      </c>
      <c r="K18" s="1">
        <f t="shared" si="7"/>
        <v>19125</v>
      </c>
      <c r="L18" s="1">
        <f t="shared" si="1"/>
        <v>13500</v>
      </c>
      <c r="M18" s="1">
        <f t="shared" si="8"/>
        <v>18450</v>
      </c>
    </row>
    <row r="19" spans="1:13" ht="18" customHeight="1">
      <c r="A19" s="2" t="s">
        <v>44</v>
      </c>
      <c r="B19" s="2" t="s">
        <v>54</v>
      </c>
      <c r="C19" s="2" t="s">
        <v>20</v>
      </c>
      <c r="D19" s="2" t="s">
        <v>55</v>
      </c>
      <c r="E19" s="2">
        <f t="shared" si="2"/>
        <v>19350</v>
      </c>
      <c r="F19" s="5">
        <f t="shared" si="3"/>
        <v>20700</v>
      </c>
      <c r="G19" s="5">
        <f t="shared" si="0"/>
        <v>13500</v>
      </c>
      <c r="H19" s="2">
        <f t="shared" si="4"/>
        <v>18360</v>
      </c>
      <c r="I19" s="5">
        <f t="shared" si="5"/>
        <v>19800</v>
      </c>
      <c r="J19" s="2">
        <f t="shared" si="6"/>
        <v>18630</v>
      </c>
      <c r="K19" s="5">
        <f t="shared" si="7"/>
        <v>19125</v>
      </c>
      <c r="L19" s="5">
        <f t="shared" si="1"/>
        <v>13500</v>
      </c>
      <c r="M19" s="2">
        <f t="shared" si="8"/>
        <v>18450</v>
      </c>
    </row>
    <row r="20" spans="1:13" ht="18" customHeight="1">
      <c r="A20" s="1" t="s">
        <v>46</v>
      </c>
      <c r="B20" s="1" t="s">
        <v>56</v>
      </c>
      <c r="C20" s="1" t="s">
        <v>20</v>
      </c>
      <c r="D20" s="1" t="s">
        <v>57</v>
      </c>
      <c r="E20" s="1">
        <f t="shared" si="2"/>
        <v>19350</v>
      </c>
      <c r="F20" s="1">
        <f t="shared" si="3"/>
        <v>20700</v>
      </c>
      <c r="G20" s="1">
        <f t="shared" si="0"/>
        <v>13500</v>
      </c>
      <c r="H20" s="1">
        <f t="shared" si="4"/>
        <v>18360</v>
      </c>
      <c r="I20" s="1">
        <f t="shared" si="5"/>
        <v>19800</v>
      </c>
      <c r="J20" s="1">
        <f t="shared" si="6"/>
        <v>18630</v>
      </c>
      <c r="K20" s="1">
        <f t="shared" si="7"/>
        <v>19125</v>
      </c>
      <c r="L20" s="1">
        <f t="shared" si="1"/>
        <v>13500</v>
      </c>
      <c r="M20" s="1">
        <f t="shared" si="8"/>
        <v>18450</v>
      </c>
    </row>
    <row r="21" spans="1:13" ht="18" customHeight="1">
      <c r="A21" s="2" t="s">
        <v>58</v>
      </c>
      <c r="B21" s="2" t="s">
        <v>59</v>
      </c>
      <c r="C21" s="2" t="s">
        <v>20</v>
      </c>
      <c r="D21" s="2" t="s">
        <v>60</v>
      </c>
      <c r="E21" s="2">
        <f t="shared" si="2"/>
        <v>19350</v>
      </c>
      <c r="F21" s="5">
        <f t="shared" si="3"/>
        <v>20700</v>
      </c>
      <c r="G21" s="5">
        <f t="shared" si="0"/>
        <v>13500</v>
      </c>
      <c r="H21" s="2">
        <f t="shared" si="4"/>
        <v>18360</v>
      </c>
      <c r="I21" s="5">
        <f t="shared" si="5"/>
        <v>19800</v>
      </c>
      <c r="J21" s="2">
        <f t="shared" si="6"/>
        <v>18630</v>
      </c>
      <c r="K21" s="5">
        <f t="shared" si="7"/>
        <v>19125</v>
      </c>
      <c r="L21" s="5">
        <f t="shared" si="1"/>
        <v>13500</v>
      </c>
      <c r="M21" s="2">
        <f t="shared" si="8"/>
        <v>18450</v>
      </c>
    </row>
    <row r="22" spans="1:13" ht="18" customHeight="1">
      <c r="A22" s="1" t="s">
        <v>51</v>
      </c>
      <c r="B22" s="1" t="s">
        <v>61</v>
      </c>
      <c r="C22" s="1" t="s">
        <v>20</v>
      </c>
      <c r="D22" s="1" t="s">
        <v>62</v>
      </c>
      <c r="E22" s="1">
        <f t="shared" si="2"/>
        <v>19350</v>
      </c>
      <c r="F22" s="1">
        <f t="shared" si="3"/>
        <v>20700</v>
      </c>
      <c r="G22" s="1">
        <f t="shared" si="0"/>
        <v>13500</v>
      </c>
      <c r="H22" s="1">
        <f t="shared" si="4"/>
        <v>18360</v>
      </c>
      <c r="I22" s="1">
        <f t="shared" si="5"/>
        <v>19800</v>
      </c>
      <c r="J22" s="1">
        <f t="shared" si="6"/>
        <v>18630</v>
      </c>
      <c r="K22" s="1">
        <f t="shared" si="7"/>
        <v>19125</v>
      </c>
      <c r="L22" s="1">
        <f t="shared" si="1"/>
        <v>13500</v>
      </c>
      <c r="M22" s="1">
        <f t="shared" si="8"/>
        <v>18450</v>
      </c>
    </row>
    <row r="23" spans="1:13" ht="18" customHeight="1">
      <c r="A23" s="2" t="s">
        <v>53</v>
      </c>
      <c r="B23" s="2" t="s">
        <v>63</v>
      </c>
      <c r="C23" s="2" t="s">
        <v>20</v>
      </c>
      <c r="D23" s="2" t="s">
        <v>64</v>
      </c>
      <c r="E23" s="2">
        <f t="shared" si="2"/>
        <v>19350</v>
      </c>
      <c r="F23" s="5">
        <f t="shared" si="3"/>
        <v>20700</v>
      </c>
      <c r="G23" s="5">
        <f t="shared" si="0"/>
        <v>13500</v>
      </c>
      <c r="H23" s="2">
        <f t="shared" si="4"/>
        <v>18360</v>
      </c>
      <c r="I23" s="5">
        <f t="shared" si="5"/>
        <v>19800</v>
      </c>
      <c r="J23" s="2">
        <f t="shared" si="6"/>
        <v>18630</v>
      </c>
      <c r="K23" s="5">
        <f t="shared" si="7"/>
        <v>19125</v>
      </c>
      <c r="L23" s="5">
        <f t="shared" si="1"/>
        <v>13500</v>
      </c>
      <c r="M23" s="2">
        <f t="shared" si="8"/>
        <v>18450</v>
      </c>
    </row>
    <row r="24" spans="1:13" ht="18" customHeight="1">
      <c r="A24" s="1" t="s">
        <v>55</v>
      </c>
      <c r="B24" s="1" t="s">
        <v>65</v>
      </c>
      <c r="C24" s="1" t="s">
        <v>20</v>
      </c>
      <c r="D24" s="1" t="s">
        <v>66</v>
      </c>
      <c r="E24" s="1">
        <f t="shared" si="2"/>
        <v>19350</v>
      </c>
      <c r="F24" s="1">
        <f t="shared" si="3"/>
        <v>20700</v>
      </c>
      <c r="G24" s="1">
        <f t="shared" si="0"/>
        <v>13500</v>
      </c>
      <c r="H24" s="1">
        <f t="shared" si="4"/>
        <v>18360</v>
      </c>
      <c r="I24" s="1">
        <f t="shared" si="5"/>
        <v>19800</v>
      </c>
      <c r="J24" s="1">
        <f t="shared" si="6"/>
        <v>18630</v>
      </c>
      <c r="K24" s="1">
        <f t="shared" si="7"/>
        <v>19125</v>
      </c>
      <c r="L24" s="1">
        <f t="shared" si="1"/>
        <v>13500</v>
      </c>
      <c r="M24" s="1">
        <f t="shared" si="8"/>
        <v>18450</v>
      </c>
    </row>
    <row r="25" spans="1:13" ht="18" customHeight="1">
      <c r="A25" s="2" t="s">
        <v>67</v>
      </c>
      <c r="B25" s="2" t="s">
        <v>68</v>
      </c>
      <c r="C25" s="2" t="s">
        <v>20</v>
      </c>
      <c r="D25" s="2" t="s">
        <v>69</v>
      </c>
      <c r="E25" s="2">
        <f t="shared" si="2"/>
        <v>19350</v>
      </c>
      <c r="F25" s="5">
        <f t="shared" si="3"/>
        <v>20700</v>
      </c>
      <c r="G25" s="5">
        <f t="shared" si="0"/>
        <v>13500</v>
      </c>
      <c r="H25" s="2">
        <f t="shared" si="4"/>
        <v>18360</v>
      </c>
      <c r="I25" s="5">
        <f t="shared" si="5"/>
        <v>19800</v>
      </c>
      <c r="J25" s="2">
        <f t="shared" si="6"/>
        <v>18630</v>
      </c>
      <c r="K25" s="5">
        <f t="shared" si="7"/>
        <v>19125</v>
      </c>
      <c r="L25" s="5">
        <f t="shared" si="1"/>
        <v>13500</v>
      </c>
      <c r="M25" s="2">
        <f t="shared" si="8"/>
        <v>18450</v>
      </c>
    </row>
    <row r="26" spans="1:13" ht="18" customHeight="1">
      <c r="A26" s="1" t="s">
        <v>60</v>
      </c>
      <c r="B26" s="1" t="s">
        <v>70</v>
      </c>
      <c r="C26" s="1" t="s">
        <v>20</v>
      </c>
      <c r="D26" s="1" t="s">
        <v>71</v>
      </c>
      <c r="E26" s="1">
        <f t="shared" si="2"/>
        <v>19350</v>
      </c>
      <c r="F26" s="1">
        <f t="shared" si="3"/>
        <v>20700</v>
      </c>
      <c r="G26" s="1">
        <f t="shared" si="0"/>
        <v>13500</v>
      </c>
      <c r="H26" s="1">
        <f t="shared" si="4"/>
        <v>18360</v>
      </c>
      <c r="I26" s="1">
        <f t="shared" si="5"/>
        <v>19800</v>
      </c>
      <c r="J26" s="1">
        <f t="shared" si="6"/>
        <v>18630</v>
      </c>
      <c r="K26" s="1">
        <f t="shared" si="7"/>
        <v>19125</v>
      </c>
      <c r="L26" s="1">
        <f t="shared" si="1"/>
        <v>13500</v>
      </c>
      <c r="M26" s="1">
        <f t="shared" si="8"/>
        <v>18450</v>
      </c>
    </row>
    <row r="27" spans="1:13" ht="18" customHeight="1">
      <c r="A27" s="2" t="s">
        <v>62</v>
      </c>
      <c r="B27" s="2" t="s">
        <v>72</v>
      </c>
      <c r="C27" s="2" t="s">
        <v>20</v>
      </c>
      <c r="D27" s="2" t="s">
        <v>73</v>
      </c>
      <c r="E27" s="2">
        <f t="shared" si="2"/>
        <v>19350</v>
      </c>
      <c r="F27" s="5">
        <f t="shared" si="3"/>
        <v>20700</v>
      </c>
      <c r="G27" s="5">
        <f t="shared" si="0"/>
        <v>13500</v>
      </c>
      <c r="H27" s="2">
        <f t="shared" si="4"/>
        <v>18360</v>
      </c>
      <c r="I27" s="5">
        <f t="shared" si="5"/>
        <v>19800</v>
      </c>
      <c r="J27" s="2">
        <f t="shared" si="6"/>
        <v>18630</v>
      </c>
      <c r="K27" s="5">
        <f t="shared" si="7"/>
        <v>19125</v>
      </c>
      <c r="L27" s="5">
        <f t="shared" si="1"/>
        <v>13500</v>
      </c>
      <c r="M27" s="2">
        <f t="shared" si="8"/>
        <v>18450</v>
      </c>
    </row>
    <row r="28" spans="1:13" ht="18" customHeight="1">
      <c r="A28" s="1" t="s">
        <v>64</v>
      </c>
      <c r="B28" s="1" t="s">
        <v>74</v>
      </c>
      <c r="C28" s="1" t="s">
        <v>20</v>
      </c>
      <c r="D28" s="1" t="s">
        <v>75</v>
      </c>
      <c r="E28" s="1">
        <f t="shared" si="2"/>
        <v>19350</v>
      </c>
      <c r="F28" s="1">
        <f t="shared" si="3"/>
        <v>20700</v>
      </c>
      <c r="G28" s="1">
        <f t="shared" si="0"/>
        <v>13500</v>
      </c>
      <c r="H28" s="1">
        <f t="shared" si="4"/>
        <v>18360</v>
      </c>
      <c r="I28" s="1">
        <f t="shared" si="5"/>
        <v>19800</v>
      </c>
      <c r="J28" s="1">
        <f t="shared" si="6"/>
        <v>18630</v>
      </c>
      <c r="K28" s="1">
        <f t="shared" si="7"/>
        <v>19125</v>
      </c>
      <c r="L28" s="1">
        <f t="shared" si="1"/>
        <v>13500</v>
      </c>
      <c r="M28" s="1">
        <f t="shared" si="8"/>
        <v>18450</v>
      </c>
    </row>
    <row r="29" spans="1:13" ht="18" customHeight="1">
      <c r="A29" s="2" t="s">
        <v>76</v>
      </c>
      <c r="B29" s="2" t="s">
        <v>77</v>
      </c>
      <c r="C29" s="2" t="s">
        <v>20</v>
      </c>
      <c r="D29" s="2" t="s">
        <v>78</v>
      </c>
      <c r="E29" s="2">
        <f t="shared" si="2"/>
        <v>19350</v>
      </c>
      <c r="F29" s="5">
        <f t="shared" si="3"/>
        <v>20700</v>
      </c>
      <c r="G29" s="5">
        <f t="shared" si="0"/>
        <v>13500</v>
      </c>
      <c r="H29" s="2">
        <f t="shared" si="4"/>
        <v>18360</v>
      </c>
      <c r="I29" s="5">
        <f t="shared" si="5"/>
        <v>19800</v>
      </c>
      <c r="J29" s="2">
        <f t="shared" si="6"/>
        <v>18630</v>
      </c>
      <c r="K29" s="5">
        <f t="shared" si="7"/>
        <v>19125</v>
      </c>
      <c r="L29" s="5">
        <f t="shared" si="1"/>
        <v>13500</v>
      </c>
      <c r="M29" s="2">
        <f t="shared" si="8"/>
        <v>18450</v>
      </c>
    </row>
    <row r="30" spans="1:13" ht="18" customHeight="1">
      <c r="A30" s="1" t="s">
        <v>69</v>
      </c>
      <c r="B30" s="1" t="s">
        <v>79</v>
      </c>
      <c r="C30" s="1" t="s">
        <v>20</v>
      </c>
      <c r="D30" s="1" t="s">
        <v>80</v>
      </c>
      <c r="E30" s="1">
        <f t="shared" si="2"/>
        <v>19350</v>
      </c>
      <c r="F30" s="1">
        <f t="shared" si="3"/>
        <v>20700</v>
      </c>
      <c r="G30" s="1">
        <f t="shared" si="0"/>
        <v>13500</v>
      </c>
      <c r="H30" s="1">
        <f t="shared" si="4"/>
        <v>18360</v>
      </c>
      <c r="I30" s="1">
        <f t="shared" si="5"/>
        <v>19800</v>
      </c>
      <c r="J30" s="1">
        <f t="shared" si="6"/>
        <v>18630</v>
      </c>
      <c r="K30" s="1">
        <f t="shared" si="7"/>
        <v>19125</v>
      </c>
      <c r="L30" s="1">
        <f t="shared" si="1"/>
        <v>13500</v>
      </c>
      <c r="M30" s="1">
        <f t="shared" si="8"/>
        <v>18450</v>
      </c>
    </row>
    <row r="31" spans="1:13" ht="18" customHeight="1">
      <c r="A31" s="2" t="s">
        <v>71</v>
      </c>
      <c r="B31" s="2" t="s">
        <v>81</v>
      </c>
      <c r="C31" s="2" t="s">
        <v>20</v>
      </c>
      <c r="D31" s="2" t="s">
        <v>82</v>
      </c>
      <c r="E31" s="2">
        <f t="shared" si="2"/>
        <v>19350</v>
      </c>
      <c r="F31" s="5">
        <f t="shared" si="3"/>
        <v>20700</v>
      </c>
      <c r="G31" s="5">
        <f t="shared" si="0"/>
        <v>13500</v>
      </c>
      <c r="H31" s="2">
        <f t="shared" si="4"/>
        <v>18360</v>
      </c>
      <c r="I31" s="5">
        <f t="shared" si="5"/>
        <v>19800</v>
      </c>
      <c r="J31" s="2">
        <f t="shared" si="6"/>
        <v>18630</v>
      </c>
      <c r="K31" s="5">
        <f t="shared" si="7"/>
        <v>19125</v>
      </c>
      <c r="L31" s="5">
        <f t="shared" si="1"/>
        <v>13500</v>
      </c>
      <c r="M31" s="2">
        <f t="shared" si="8"/>
        <v>18450</v>
      </c>
    </row>
    <row r="32" spans="1:13" ht="18" customHeight="1">
      <c r="A32" s="1" t="s">
        <v>73</v>
      </c>
      <c r="B32" s="1" t="s">
        <v>83</v>
      </c>
      <c r="C32" s="1" t="s">
        <v>20</v>
      </c>
      <c r="D32" s="1" t="s">
        <v>84</v>
      </c>
      <c r="E32" s="1">
        <f t="shared" si="2"/>
        <v>19350</v>
      </c>
      <c r="F32" s="1">
        <f t="shared" si="3"/>
        <v>20700</v>
      </c>
      <c r="G32" s="1">
        <f t="shared" si="0"/>
        <v>13500</v>
      </c>
      <c r="H32" s="1">
        <f t="shared" si="4"/>
        <v>18360</v>
      </c>
      <c r="I32" s="1">
        <f t="shared" si="5"/>
        <v>19800</v>
      </c>
      <c r="J32" s="1">
        <f t="shared" si="6"/>
        <v>18630</v>
      </c>
      <c r="K32" s="1">
        <f t="shared" si="7"/>
        <v>19125</v>
      </c>
      <c r="L32" s="1">
        <f t="shared" si="1"/>
        <v>13500</v>
      </c>
      <c r="M32" s="1">
        <f t="shared" si="8"/>
        <v>18450</v>
      </c>
    </row>
    <row r="33" spans="1:13" ht="18" customHeight="1">
      <c r="A33" s="2" t="s">
        <v>85</v>
      </c>
      <c r="B33" s="2" t="s">
        <v>86</v>
      </c>
      <c r="C33" s="2" t="s">
        <v>20</v>
      </c>
      <c r="D33" s="2" t="s">
        <v>87</v>
      </c>
      <c r="E33" s="2">
        <f t="shared" si="2"/>
        <v>19350</v>
      </c>
      <c r="F33" s="5">
        <f t="shared" si="3"/>
        <v>20700</v>
      </c>
      <c r="G33" s="5">
        <f t="shared" si="0"/>
        <v>13500</v>
      </c>
      <c r="H33" s="2">
        <f t="shared" si="4"/>
        <v>18360</v>
      </c>
      <c r="I33" s="5">
        <f t="shared" si="5"/>
        <v>19800</v>
      </c>
      <c r="J33" s="2">
        <f t="shared" si="6"/>
        <v>18630</v>
      </c>
      <c r="K33" s="5">
        <f t="shared" si="7"/>
        <v>19125</v>
      </c>
      <c r="L33" s="5">
        <f t="shared" si="1"/>
        <v>13500</v>
      </c>
      <c r="M33" s="2">
        <f t="shared" si="8"/>
        <v>18450</v>
      </c>
    </row>
    <row r="34" spans="1:13" ht="18" customHeight="1">
      <c r="A34" s="1" t="s">
        <v>78</v>
      </c>
      <c r="B34" s="1" t="s">
        <v>88</v>
      </c>
      <c r="C34" s="1" t="s">
        <v>20</v>
      </c>
      <c r="D34" s="1" t="s">
        <v>89</v>
      </c>
      <c r="E34" s="1">
        <f t="shared" si="2"/>
        <v>19350</v>
      </c>
      <c r="F34" s="1">
        <f t="shared" si="3"/>
        <v>20700</v>
      </c>
      <c r="G34" s="1">
        <f t="shared" si="0"/>
        <v>13500</v>
      </c>
      <c r="H34" s="1">
        <f t="shared" si="4"/>
        <v>18360</v>
      </c>
      <c r="I34" s="1">
        <f t="shared" si="5"/>
        <v>19800</v>
      </c>
      <c r="J34" s="1">
        <f t="shared" si="6"/>
        <v>18630</v>
      </c>
      <c r="K34" s="1">
        <f t="shared" si="7"/>
        <v>19125</v>
      </c>
      <c r="L34" s="1">
        <f t="shared" si="1"/>
        <v>13500</v>
      </c>
      <c r="M34" s="1">
        <f t="shared" si="8"/>
        <v>18450</v>
      </c>
    </row>
    <row r="35" spans="1:13" ht="18" customHeight="1">
      <c r="A35" s="2" t="s">
        <v>80</v>
      </c>
      <c r="B35" s="2" t="s">
        <v>90</v>
      </c>
      <c r="C35" s="2" t="s">
        <v>20</v>
      </c>
      <c r="D35" s="2" t="s">
        <v>91</v>
      </c>
      <c r="E35" s="2">
        <f t="shared" si="2"/>
        <v>19350</v>
      </c>
      <c r="F35" s="5">
        <f t="shared" si="3"/>
        <v>20700</v>
      </c>
      <c r="G35" s="5">
        <f t="shared" si="0"/>
        <v>13500</v>
      </c>
      <c r="H35" s="2">
        <f t="shared" si="4"/>
        <v>18360</v>
      </c>
      <c r="I35" s="5">
        <f t="shared" si="5"/>
        <v>19800</v>
      </c>
      <c r="J35" s="2">
        <f t="shared" si="6"/>
        <v>18630</v>
      </c>
      <c r="K35" s="5">
        <f t="shared" si="7"/>
        <v>19125</v>
      </c>
      <c r="L35" s="5">
        <f t="shared" si="1"/>
        <v>13500</v>
      </c>
      <c r="M35" s="2">
        <f t="shared" si="8"/>
        <v>18450</v>
      </c>
    </row>
    <row r="36" spans="1:13" ht="18" customHeight="1">
      <c r="A36" s="1" t="s">
        <v>82</v>
      </c>
      <c r="B36" s="1" t="s">
        <v>92</v>
      </c>
      <c r="C36" s="1" t="s">
        <v>20</v>
      </c>
      <c r="D36" s="1" t="s">
        <v>93</v>
      </c>
      <c r="E36" s="1">
        <f t="shared" si="2"/>
        <v>19350</v>
      </c>
      <c r="F36" s="1">
        <f t="shared" si="3"/>
        <v>20700</v>
      </c>
      <c r="G36" s="1">
        <f t="shared" si="0"/>
        <v>13500</v>
      </c>
      <c r="H36" s="1">
        <f t="shared" si="4"/>
        <v>18360</v>
      </c>
      <c r="I36" s="1">
        <f t="shared" si="5"/>
        <v>19800</v>
      </c>
      <c r="J36" s="1">
        <f t="shared" si="6"/>
        <v>18630</v>
      </c>
      <c r="K36" s="1">
        <f t="shared" si="7"/>
        <v>19125</v>
      </c>
      <c r="L36" s="1">
        <f t="shared" si="1"/>
        <v>13500</v>
      </c>
      <c r="M36" s="1">
        <f t="shared" si="8"/>
        <v>18450</v>
      </c>
    </row>
    <row r="37" spans="1:13" ht="18" customHeight="1">
      <c r="A37" s="2" t="s">
        <v>94</v>
      </c>
      <c r="B37" s="2" t="s">
        <v>95</v>
      </c>
      <c r="C37" s="2" t="s">
        <v>20</v>
      </c>
      <c r="D37" s="2" t="s">
        <v>96</v>
      </c>
      <c r="E37" s="2">
        <f t="shared" si="2"/>
        <v>19350</v>
      </c>
      <c r="F37" s="5">
        <f t="shared" si="3"/>
        <v>20700</v>
      </c>
      <c r="G37" s="5">
        <f t="shared" si="0"/>
        <v>13500</v>
      </c>
      <c r="H37" s="2">
        <f t="shared" si="4"/>
        <v>18360</v>
      </c>
      <c r="I37" s="5">
        <f t="shared" si="5"/>
        <v>19800</v>
      </c>
      <c r="J37" s="2">
        <f t="shared" si="6"/>
        <v>18630</v>
      </c>
      <c r="K37" s="5">
        <f t="shared" si="7"/>
        <v>19125</v>
      </c>
      <c r="L37" s="5">
        <f t="shared" si="1"/>
        <v>13500</v>
      </c>
      <c r="M37" s="2">
        <f t="shared" si="8"/>
        <v>18450</v>
      </c>
    </row>
    <row r="38" spans="1:13" ht="18" customHeight="1">
      <c r="A38" s="1" t="s">
        <v>87</v>
      </c>
      <c r="B38" s="1" t="s">
        <v>97</v>
      </c>
      <c r="C38" s="1" t="s">
        <v>20</v>
      </c>
      <c r="D38" s="1" t="s">
        <v>98</v>
      </c>
      <c r="E38" s="1">
        <f>0+10800+7850</f>
        <v>18650</v>
      </c>
      <c r="F38" s="1">
        <f>0+10800+9000</f>
        <v>19800</v>
      </c>
      <c r="G38" s="1">
        <f>0+10800+2500</f>
        <v>13300</v>
      </c>
      <c r="H38" s="1">
        <f>0+10800+6960</f>
        <v>17760</v>
      </c>
      <c r="I38" s="1">
        <f>0+10800+8340</f>
        <v>19140</v>
      </c>
      <c r="J38" s="1">
        <f>0+10800+7290</f>
        <v>18090</v>
      </c>
      <c r="K38" s="1">
        <f>0+10800+7775</f>
        <v>18575</v>
      </c>
      <c r="L38" s="1">
        <f>0+10800+2500</f>
        <v>13300</v>
      </c>
      <c r="M38" s="1">
        <f>0+10800+6950</f>
        <v>17750</v>
      </c>
    </row>
    <row r="39" spans="1:13" ht="18" customHeight="1">
      <c r="A39" s="2" t="s">
        <v>89</v>
      </c>
      <c r="B39" s="2" t="s">
        <v>99</v>
      </c>
      <c r="C39" s="2" t="s">
        <v>20</v>
      </c>
      <c r="D39" s="2" t="s">
        <v>100</v>
      </c>
      <c r="E39" s="2">
        <f>0+10800+7150</f>
        <v>17950</v>
      </c>
      <c r="F39" s="5">
        <f>0+10800+8100</f>
        <v>18900</v>
      </c>
      <c r="G39" s="5">
        <f>0+10800+2300</f>
        <v>13100</v>
      </c>
      <c r="H39" s="2">
        <f>0+10800+6360</f>
        <v>17160</v>
      </c>
      <c r="I39" s="5">
        <f>0+10800+7680</f>
        <v>18480</v>
      </c>
      <c r="J39" s="2">
        <f>0+10800+6750</f>
        <v>17550</v>
      </c>
      <c r="K39" s="5">
        <f>0+10800+7225</f>
        <v>18025</v>
      </c>
      <c r="L39" s="5">
        <f>0+10800+2300</f>
        <v>13100</v>
      </c>
      <c r="M39" s="2">
        <f>0+10800+6250</f>
        <v>17050</v>
      </c>
    </row>
    <row r="40" spans="1:13" ht="18" customHeight="1">
      <c r="A40" s="1" t="s">
        <v>91</v>
      </c>
      <c r="B40" s="1" t="s">
        <v>101</v>
      </c>
      <c r="C40" s="1" t="s">
        <v>20</v>
      </c>
      <c r="D40" s="1" t="s">
        <v>102</v>
      </c>
      <c r="E40" s="1">
        <f>0+10800+6450</f>
        <v>17250</v>
      </c>
      <c r="F40" s="1">
        <f>0+10800+7200</f>
        <v>18000</v>
      </c>
      <c r="G40" s="1">
        <f>0+10800+2100</f>
        <v>12900</v>
      </c>
      <c r="H40" s="1">
        <f>0+10800+5760</f>
        <v>16560</v>
      </c>
      <c r="I40" s="1">
        <f>0+10800+7020</f>
        <v>17820</v>
      </c>
      <c r="J40" s="1">
        <f>0+10800+6210</f>
        <v>17010</v>
      </c>
      <c r="K40" s="1">
        <f>0+10800+6675</f>
        <v>17475</v>
      </c>
      <c r="L40" s="1">
        <f>0+10800+2100</f>
        <v>12900</v>
      </c>
      <c r="M40" s="1">
        <f>0+10800+5550</f>
        <v>16350</v>
      </c>
    </row>
    <row r="41" spans="1:13" ht="18" customHeight="1">
      <c r="A41" s="2" t="s">
        <v>103</v>
      </c>
      <c r="B41" s="2" t="s">
        <v>104</v>
      </c>
      <c r="C41" s="2" t="s">
        <v>20</v>
      </c>
      <c r="D41" s="2" t="s">
        <v>105</v>
      </c>
      <c r="E41" s="2">
        <f>0+10800+5400</f>
        <v>16200</v>
      </c>
      <c r="F41" s="5">
        <f>0+10800+5850</f>
        <v>16650</v>
      </c>
      <c r="G41" s="5">
        <f>0+10800+1800</f>
        <v>12600</v>
      </c>
      <c r="H41" s="2">
        <f>0+10800+4860</f>
        <v>15660</v>
      </c>
      <c r="I41" s="5">
        <f>0+10800+6030</f>
        <v>16830</v>
      </c>
      <c r="J41" s="2">
        <f>0+10800+5400</f>
        <v>16200</v>
      </c>
      <c r="K41" s="5">
        <f>0+10800+5850</f>
        <v>16650</v>
      </c>
      <c r="L41" s="5">
        <f>0+10800+1800</f>
        <v>12600</v>
      </c>
      <c r="M41" s="2">
        <f>0+10800+4500</f>
        <v>15300</v>
      </c>
    </row>
    <row r="42" spans="1:13" ht="18" customHeight="1">
      <c r="A42" s="1" t="s">
        <v>96</v>
      </c>
      <c r="B42" s="1" t="s">
        <v>106</v>
      </c>
      <c r="C42" s="1" t="s">
        <v>20</v>
      </c>
      <c r="D42" s="1" t="s">
        <v>107</v>
      </c>
      <c r="E42" s="1">
        <f>0+10800+5400</f>
        <v>16200</v>
      </c>
      <c r="F42" s="1">
        <f>0+10800+5850</f>
        <v>16650</v>
      </c>
      <c r="G42" s="1">
        <f>0+10800+1800</f>
        <v>12600</v>
      </c>
      <c r="H42" s="1">
        <f>0+10800+4860</f>
        <v>15660</v>
      </c>
      <c r="I42" s="1">
        <f>0+10800+6030</f>
        <v>16830</v>
      </c>
      <c r="J42" s="1">
        <f>0+10800+5400</f>
        <v>16200</v>
      </c>
      <c r="K42" s="1">
        <f>0+10800+5850</f>
        <v>16650</v>
      </c>
      <c r="L42" s="1">
        <f>0+10800+1800</f>
        <v>12600</v>
      </c>
      <c r="M42" s="1">
        <f>0+10800+4500</f>
        <v>15300</v>
      </c>
    </row>
    <row r="43" spans="1:13" ht="18" customHeight="1">
      <c r="A43" s="2" t="s">
        <v>98</v>
      </c>
      <c r="B43" s="2" t="s">
        <v>108</v>
      </c>
      <c r="C43" s="2" t="s">
        <v>20</v>
      </c>
      <c r="D43" s="2" t="s">
        <v>109</v>
      </c>
      <c r="E43" s="2">
        <f>0+10800+5400</f>
        <v>16200</v>
      </c>
      <c r="F43" s="5">
        <f>0+10800+5850</f>
        <v>16650</v>
      </c>
      <c r="G43" s="5">
        <f>0+10800+1800</f>
        <v>12600</v>
      </c>
      <c r="H43" s="2">
        <f>0+10800+4860</f>
        <v>15660</v>
      </c>
      <c r="I43" s="5">
        <f>0+10800+6030</f>
        <v>16830</v>
      </c>
      <c r="J43" s="2">
        <f>0+10800+5400</f>
        <v>16200</v>
      </c>
      <c r="K43" s="5">
        <f>0+10800+5850</f>
        <v>16650</v>
      </c>
      <c r="L43" s="5">
        <f>0+10800+1800</f>
        <v>12600</v>
      </c>
      <c r="M43" s="2">
        <f>0+10800+4500</f>
        <v>15300</v>
      </c>
    </row>
    <row r="44" spans="1:13" ht="18" customHeight="1">
      <c r="A44" s="1" t="s">
        <v>110</v>
      </c>
      <c r="B44" s="1" t="s">
        <v>111</v>
      </c>
      <c r="C44" s="1" t="s">
        <v>20</v>
      </c>
      <c r="D44" s="1" t="s">
        <v>112</v>
      </c>
      <c r="E44" s="1">
        <f>0+10800+5100</f>
        <v>15900</v>
      </c>
      <c r="F44" s="1">
        <f>0+10800+5450</f>
        <v>16250</v>
      </c>
      <c r="G44" s="1">
        <f>0+10800+1800</f>
        <v>12600</v>
      </c>
      <c r="H44" s="1">
        <f>0+10800+4380</f>
        <v>15180</v>
      </c>
      <c r="I44" s="1">
        <f>0+10800+5290</f>
        <v>16090</v>
      </c>
      <c r="J44" s="1">
        <f>0+10800+4800</f>
        <v>15600</v>
      </c>
      <c r="K44" s="1">
        <f>0+10800+5150</f>
        <v>15950</v>
      </c>
      <c r="L44" s="1">
        <f>0+10800+1800</f>
        <v>12600</v>
      </c>
      <c r="M44" s="1">
        <f>0+10800+4000</f>
        <v>14800</v>
      </c>
    </row>
    <row r="45" spans="1:13" ht="18" customHeight="1">
      <c r="A45" s="2" t="s">
        <v>105</v>
      </c>
      <c r="B45" s="2" t="s">
        <v>113</v>
      </c>
      <c r="C45" s="2" t="s">
        <v>114</v>
      </c>
      <c r="D45" s="2" t="s">
        <v>115</v>
      </c>
      <c r="E45" s="2">
        <f>0+10800+5700</f>
        <v>16500</v>
      </c>
      <c r="F45" s="5">
        <f>0+10800+5950</f>
        <v>16750</v>
      </c>
      <c r="G45" s="5">
        <f>0+10800+2200</f>
        <v>13000</v>
      </c>
      <c r="H45" s="2">
        <f>0+10800+4500</f>
        <v>15300</v>
      </c>
      <c r="I45" s="5">
        <f>0+10800+5150</f>
        <v>15950</v>
      </c>
      <c r="J45" s="2">
        <f>0+10800+4800</f>
        <v>15600</v>
      </c>
      <c r="K45" s="5">
        <f>0+10800+5050</f>
        <v>15850</v>
      </c>
      <c r="L45" s="5">
        <f>0+10800+2200</f>
        <v>13000</v>
      </c>
      <c r="M45" s="2">
        <f>0+10800+4000</f>
        <v>14800</v>
      </c>
    </row>
    <row r="46" spans="1:13" ht="18" customHeight="1">
      <c r="A46" s="1" t="s">
        <v>107</v>
      </c>
      <c r="B46" s="1" t="s">
        <v>116</v>
      </c>
      <c r="C46" s="1" t="s">
        <v>20</v>
      </c>
      <c r="D46" s="1" t="s">
        <v>115</v>
      </c>
      <c r="E46" s="1">
        <f>0+10800+4500</f>
        <v>15300</v>
      </c>
      <c r="F46" s="1">
        <f>0+10800+4650</f>
        <v>15450</v>
      </c>
      <c r="G46" s="1">
        <f>0+10800+1800</f>
        <v>12600</v>
      </c>
      <c r="H46" s="1">
        <f>0+10800+3420</f>
        <v>14220</v>
      </c>
      <c r="I46" s="1">
        <f>0+10800+3810</f>
        <v>14610</v>
      </c>
      <c r="J46" s="1">
        <f>0+10800+3600</f>
        <v>14400</v>
      </c>
      <c r="K46" s="1">
        <f>0+10800+3750</f>
        <v>14550</v>
      </c>
      <c r="L46" s="1">
        <f>0+10800+1800</f>
        <v>12600</v>
      </c>
      <c r="M46" s="1">
        <f>0+10800+3000</f>
        <v>13800</v>
      </c>
    </row>
    <row r="47" spans="1:13" ht="18" customHeight="1">
      <c r="A47" s="2" t="s">
        <v>117</v>
      </c>
      <c r="B47" s="2" t="s">
        <v>118</v>
      </c>
      <c r="C47" s="2" t="s">
        <v>20</v>
      </c>
      <c r="D47" s="2" t="s">
        <v>119</v>
      </c>
      <c r="E47" s="2">
        <f>0+10800+4050</f>
        <v>14850</v>
      </c>
      <c r="F47" s="5">
        <f>0+10800+4050</f>
        <v>14850</v>
      </c>
      <c r="G47" s="5">
        <f>0+10800+1800</f>
        <v>12600</v>
      </c>
      <c r="H47" s="2">
        <f aca="true" t="shared" si="9" ref="H47:K48">0+10800+2700</f>
        <v>13500</v>
      </c>
      <c r="I47" s="5">
        <f t="shared" si="9"/>
        <v>13500</v>
      </c>
      <c r="J47" s="2">
        <f t="shared" si="9"/>
        <v>13500</v>
      </c>
      <c r="K47" s="5">
        <f t="shared" si="9"/>
        <v>13500</v>
      </c>
      <c r="L47" s="5">
        <f>0+10800+1800</f>
        <v>12600</v>
      </c>
      <c r="M47" s="2">
        <f>0+10800+2250</f>
        <v>13050</v>
      </c>
    </row>
    <row r="48" spans="1:13" ht="18" customHeight="1">
      <c r="A48" s="1" t="s">
        <v>120</v>
      </c>
      <c r="B48" s="1" t="s">
        <v>121</v>
      </c>
      <c r="C48" s="1" t="s">
        <v>20</v>
      </c>
      <c r="D48" s="1" t="s">
        <v>122</v>
      </c>
      <c r="E48" s="1">
        <f>0+10800+4050</f>
        <v>14850</v>
      </c>
      <c r="F48" s="1">
        <f>0+10800+4050</f>
        <v>14850</v>
      </c>
      <c r="G48" s="1">
        <f>0+10800+1800</f>
        <v>12600</v>
      </c>
      <c r="H48" s="1">
        <f t="shared" si="9"/>
        <v>13500</v>
      </c>
      <c r="I48" s="1">
        <f t="shared" si="9"/>
        <v>13500</v>
      </c>
      <c r="J48" s="1">
        <f t="shared" si="9"/>
        <v>13500</v>
      </c>
      <c r="K48" s="1">
        <f t="shared" si="9"/>
        <v>13500</v>
      </c>
      <c r="L48" s="1">
        <f>0+10800+1800</f>
        <v>12600</v>
      </c>
      <c r="M48" s="1">
        <f>0+10800+2250</f>
        <v>13050</v>
      </c>
    </row>
    <row r="49" spans="1:13" ht="18" customHeight="1">
      <c r="A49" s="2" t="s">
        <v>123</v>
      </c>
      <c r="B49" s="2" t="s">
        <v>124</v>
      </c>
      <c r="C49" s="2" t="s">
        <v>125</v>
      </c>
      <c r="D49" s="2" t="s">
        <v>126</v>
      </c>
      <c r="E49" s="2">
        <f>0+10800+4500</f>
        <v>15300</v>
      </c>
      <c r="F49" s="5">
        <f>0+10800+4500</f>
        <v>15300</v>
      </c>
      <c r="G49" s="5">
        <f>0+10800+2000</f>
        <v>12800</v>
      </c>
      <c r="H49" s="2">
        <f>0+10800+3000</f>
        <v>13800</v>
      </c>
      <c r="I49" s="5">
        <f>0+10800+3000</f>
        <v>13800</v>
      </c>
      <c r="J49" s="2">
        <f>0+10800+3000</f>
        <v>13800</v>
      </c>
      <c r="K49" s="5">
        <f>0+10800+3000</f>
        <v>13800</v>
      </c>
      <c r="L49" s="5">
        <f>0+10800+2000</f>
        <v>12800</v>
      </c>
      <c r="M49" s="2">
        <f>0+10800+2500</f>
        <v>13300</v>
      </c>
    </row>
    <row r="50" spans="1:13" ht="18" customHeight="1">
      <c r="A50" s="1" t="s">
        <v>127</v>
      </c>
      <c r="B50" s="1" t="s">
        <v>128</v>
      </c>
      <c r="C50" s="1" t="s">
        <v>125</v>
      </c>
      <c r="D50" s="1" t="s">
        <v>129</v>
      </c>
      <c r="E50" s="1">
        <f>0+10800+2700</f>
        <v>13500</v>
      </c>
      <c r="F50" s="1">
        <f>0+10800+2700</f>
        <v>13500</v>
      </c>
      <c r="G50" s="1">
        <f>0+10800+1200</f>
        <v>12000</v>
      </c>
      <c r="H50" s="1">
        <f>0+10800+1800</f>
        <v>12600</v>
      </c>
      <c r="I50" s="1">
        <f>0+10800+1800</f>
        <v>12600</v>
      </c>
      <c r="J50" s="1">
        <f>0+10800+1800</f>
        <v>12600</v>
      </c>
      <c r="K50" s="1">
        <f>0+10800+1800</f>
        <v>12600</v>
      </c>
      <c r="L50" s="1">
        <f>0+10800+1200</f>
        <v>12000</v>
      </c>
      <c r="M50" s="1">
        <f>0+10800+1500</f>
        <v>12300</v>
      </c>
    </row>
    <row r="65536" ht="12.75"/>
  </sheetData>
  <sheetProtection selectLockedCells="1" selectUnlockedCells="1"/>
  <mergeCells count="7">
    <mergeCell ref="K2:L2"/>
    <mergeCell ref="A1:M1"/>
    <mergeCell ref="A2:A3"/>
    <mergeCell ref="B2:B3"/>
    <mergeCell ref="C2:C3"/>
    <mergeCell ref="D2:D3"/>
    <mergeCell ref="F2:G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2022-02-05T10:45:21Z</dcterms:modified>
  <cp:category/>
  <cp:version/>
  <cp:contentType/>
  <cp:contentStatus/>
</cp:coreProperties>
</file>