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<sst xmlns="http://schemas.openxmlformats.org/spreadsheetml/2006/main" count="218" uniqueCount="133">
  <si>
    <t>Лазурный, пансионат (Республика Крым, г. Феодосия,  поселок Коктебель, ул. Ленина, 127И)</t>
  </si>
  <si>
    <t>Отправление</t>
  </si>
  <si>
    <t>Дни отдыха</t>
  </si>
  <si>
    <t>дней/ночей на отдыхе</t>
  </si>
  <si>
    <t>Прибытие</t>
  </si>
  <si>
    <t>Панорамный  3-х местный с балконом, верандой</t>
  </si>
  <si>
    <t>3-х комнатный с открытой и закрытой верандой</t>
  </si>
  <si>
    <t>2-комнатный 4-х местный с верандой</t>
  </si>
  <si>
    <t>2-комнатный 4-х местный  с балконом</t>
  </si>
  <si>
    <t>4-х местный стандарт с балконом</t>
  </si>
  <si>
    <t>2-х ярусный 4-х местный с верандой</t>
  </si>
  <si>
    <t>3-х местный стандарт без балкона</t>
  </si>
  <si>
    <t>3-х местный с балконом, с закрытой и открытой верандой</t>
  </si>
  <si>
    <t>2-х местный без балкона</t>
  </si>
  <si>
    <t>2-х местный с балконом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</si>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</sst>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:S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9" width="16.00390625" style="0" customWidth="1"/>
  </cols>
  <sheetData>
    <row r="1" spans="1:1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9" t="s">
        <v>10</v>
      </c>
      <c r="O2" s="8" t="s">
        <v>11</v>
      </c>
      <c r="P2" s="9" t="s">
        <v>12</v>
      </c>
      <c r="Q2" s="7"/>
      <c r="R2" s="8" t="s">
        <v>13</v>
      </c>
      <c r="S2" s="9" t="s">
        <v>14</v>
      </c>
    </row>
    <row r="3" spans="1:19" ht="39.75" customHeight="1">
      <c r="A3" s="7"/>
      <c r="B3" s="7"/>
      <c r="C3" s="7"/>
      <c r="D3" s="7"/>
      <c r="E3" s="3" t="s">
        <v>15</v>
      </c>
      <c r="F3" s="3" t="s">
        <v>16</v>
      </c>
      <c r="G3" s="4" t="s">
        <v>15</v>
      </c>
      <c r="H3" s="4" t="s">
        <v>16</v>
      </c>
      <c r="I3" s="3" t="s">
        <v>15</v>
      </c>
      <c r="J3" s="3" t="s">
        <v>16</v>
      </c>
      <c r="K3" s="4" t="s">
        <v>15</v>
      </c>
      <c r="L3" s="4" t="s">
        <v>16</v>
      </c>
      <c r="M3" s="3" t="s">
        <v>15</v>
      </c>
      <c r="N3" s="4" t="s">
        <v>15</v>
      </c>
      <c r="O3" s="3" t="s">
        <v>15</v>
      </c>
      <c r="P3" s="4" t="s">
        <v>15</v>
      </c>
      <c r="Q3" s="4" t="s">
        <v>16</v>
      </c>
      <c r="R3" s="3" t="s">
        <v>15</v>
      </c>
      <c r="S3" s="4" t="s">
        <v>15</v>
      </c>
    </row>
    <row r="4" spans="1:19" ht="18" customHeight="1">
      <c r="A4" s="1" t="s">
        <v>17</v>
      </c>
      <c r="B4" s="1" t="s">
        <v>18</v>
      </c>
      <c r="C4" s="1" t="s">
        <v>19</v>
      </c>
      <c r="D4" s="1" t="s">
        <v>20</v>
      </c>
      <c r="E4" s="1">
        <f>0+12000+9600</f>
        <v>21600</v>
      </c>
      <c r="F4" s="1">
        <f>0+12000+4800</f>
        <v>16800</v>
      </c>
      <c r="G4" s="1">
        <f>0+12000+8160</f>
        <v>20160</v>
      </c>
      <c r="H4" s="1">
        <f>0+12000+4080</f>
        <v>16080</v>
      </c>
      <c r="I4" s="1">
        <f>0+12000+8800</f>
        <v>20800</v>
      </c>
      <c r="J4" s="1">
        <f>0+12000+4400</f>
        <v>16400</v>
      </c>
      <c r="K4" s="1">
        <f>0+12000+9920</f>
        <v>21920</v>
      </c>
      <c r="L4" s="1">
        <f>0+12000+4960</f>
        <v>16960</v>
      </c>
      <c r="M4" s="1">
        <f>0+12000+5480</f>
        <v>17480</v>
      </c>
      <c r="N4" s="1">
        <f>0+12000+7200</f>
        <v>19200</v>
      </c>
      <c r="O4" s="1">
        <f>0+12000+6000</f>
        <v>18000</v>
      </c>
      <c r="P4" s="1">
        <f>0+12000+13280</f>
        <v>25280</v>
      </c>
      <c r="Q4" s="1">
        <f>0+12000+6640</f>
        <v>18640</v>
      </c>
      <c r="R4" s="1">
        <f>0+12000+9960</f>
        <v>21960</v>
      </c>
      <c r="S4" s="1">
        <f>0+12000+10960</f>
        <v>22960</v>
      </c>
    </row>
    <row r="5" spans="1:19" ht="18" customHeight="1">
      <c r="A5" s="2" t="s">
        <v>21</v>
      </c>
      <c r="B5" s="2" t="s">
        <v>22</v>
      </c>
      <c r="C5" s="2" t="s">
        <v>23</v>
      </c>
      <c r="D5" s="2" t="s">
        <v>24</v>
      </c>
      <c r="E5" s="5">
        <f aca="true" t="shared" si="0" ref="E5:E12">0+12000+10800</f>
        <v>22800</v>
      </c>
      <c r="F5" s="5">
        <f aca="true" t="shared" si="1" ref="F5:F12">0+12000+5400</f>
        <v>17400</v>
      </c>
      <c r="G5" s="2">
        <f aca="true" t="shared" si="2" ref="G5:G12">0+12000+9180</f>
        <v>21180</v>
      </c>
      <c r="H5" s="2">
        <f aca="true" t="shared" si="3" ref="H5:H12">0+12000+4590</f>
        <v>16590</v>
      </c>
      <c r="I5" s="5">
        <f aca="true" t="shared" si="4" ref="I5:I12">0+12000+9900</f>
        <v>21900</v>
      </c>
      <c r="J5" s="5">
        <f aca="true" t="shared" si="5" ref="J5:J12">0+12000+4950</f>
        <v>16950</v>
      </c>
      <c r="K5" s="2">
        <f aca="true" t="shared" si="6" ref="K5:K12">0+12000+11160</f>
        <v>23160</v>
      </c>
      <c r="L5" s="2">
        <f aca="true" t="shared" si="7" ref="L5:L12">0+12000+5580</f>
        <v>17580</v>
      </c>
      <c r="M5" s="5">
        <f aca="true" t="shared" si="8" ref="M5:M12">0+12000+6165</f>
        <v>18165</v>
      </c>
      <c r="N5" s="2">
        <f aca="true" t="shared" si="9" ref="N5:N12">0+12000+8100</f>
        <v>20100</v>
      </c>
      <c r="O5" s="5">
        <f aca="true" t="shared" si="10" ref="O5:O12">0+12000+6750</f>
        <v>18750</v>
      </c>
      <c r="P5" s="2">
        <f aca="true" t="shared" si="11" ref="P5:P12">0+12000+14940</f>
        <v>26940</v>
      </c>
      <c r="Q5" s="2">
        <f aca="true" t="shared" si="12" ref="Q5:Q12">0+12000+7470</f>
        <v>19470</v>
      </c>
      <c r="R5" s="5">
        <f aca="true" t="shared" si="13" ref="R5:R12">0+12000+11205</f>
        <v>23205</v>
      </c>
      <c r="S5" s="2">
        <f aca="true" t="shared" si="14" ref="S5:S12">0+12000+12330</f>
        <v>24330</v>
      </c>
    </row>
    <row r="6" spans="1:19" ht="18" customHeight="1">
      <c r="A6" s="1" t="s">
        <v>25</v>
      </c>
      <c r="B6" s="1" t="s">
        <v>26</v>
      </c>
      <c r="C6" s="1" t="s">
        <v>23</v>
      </c>
      <c r="D6" s="1" t="s">
        <v>27</v>
      </c>
      <c r="E6" s="1">
        <f t="shared" si="0"/>
        <v>22800</v>
      </c>
      <c r="F6" s="1">
        <f t="shared" si="1"/>
        <v>17400</v>
      </c>
      <c r="G6" s="1">
        <f t="shared" si="2"/>
        <v>21180</v>
      </c>
      <c r="H6" s="1">
        <f t="shared" si="3"/>
        <v>16590</v>
      </c>
      <c r="I6" s="1">
        <f t="shared" si="4"/>
        <v>21900</v>
      </c>
      <c r="J6" s="1">
        <f t="shared" si="5"/>
        <v>16950</v>
      </c>
      <c r="K6" s="1">
        <f t="shared" si="6"/>
        <v>23160</v>
      </c>
      <c r="L6" s="1">
        <f t="shared" si="7"/>
        <v>17580</v>
      </c>
      <c r="M6" s="1">
        <f t="shared" si="8"/>
        <v>18165</v>
      </c>
      <c r="N6" s="1">
        <f t="shared" si="9"/>
        <v>20100</v>
      </c>
      <c r="O6" s="1">
        <f t="shared" si="10"/>
        <v>18750</v>
      </c>
      <c r="P6" s="1">
        <f t="shared" si="11"/>
        <v>26940</v>
      </c>
      <c r="Q6" s="1">
        <f t="shared" si="12"/>
        <v>19470</v>
      </c>
      <c r="R6" s="1">
        <f t="shared" si="13"/>
        <v>23205</v>
      </c>
      <c r="S6" s="1">
        <f t="shared" si="14"/>
        <v>24330</v>
      </c>
    </row>
    <row r="7" spans="1:19" ht="18" customHeight="1">
      <c r="A7" s="2" t="s">
        <v>28</v>
      </c>
      <c r="B7" s="2" t="s">
        <v>29</v>
      </c>
      <c r="C7" s="2" t="s">
        <v>23</v>
      </c>
      <c r="D7" s="2" t="s">
        <v>30</v>
      </c>
      <c r="E7" s="5">
        <f t="shared" si="0"/>
        <v>22800</v>
      </c>
      <c r="F7" s="5">
        <f t="shared" si="1"/>
        <v>17400</v>
      </c>
      <c r="G7" s="2">
        <f t="shared" si="2"/>
        <v>21180</v>
      </c>
      <c r="H7" s="2">
        <f t="shared" si="3"/>
        <v>16590</v>
      </c>
      <c r="I7" s="5">
        <f t="shared" si="4"/>
        <v>21900</v>
      </c>
      <c r="J7" s="5">
        <f t="shared" si="5"/>
        <v>16950</v>
      </c>
      <c r="K7" s="2">
        <f t="shared" si="6"/>
        <v>23160</v>
      </c>
      <c r="L7" s="2">
        <f t="shared" si="7"/>
        <v>17580</v>
      </c>
      <c r="M7" s="5">
        <f t="shared" si="8"/>
        <v>18165</v>
      </c>
      <c r="N7" s="2">
        <f t="shared" si="9"/>
        <v>20100</v>
      </c>
      <c r="O7" s="5">
        <f t="shared" si="10"/>
        <v>18750</v>
      </c>
      <c r="P7" s="2">
        <f t="shared" si="11"/>
        <v>26940</v>
      </c>
      <c r="Q7" s="2">
        <f t="shared" si="12"/>
        <v>19470</v>
      </c>
      <c r="R7" s="5">
        <f t="shared" si="13"/>
        <v>23205</v>
      </c>
      <c r="S7" s="2">
        <f t="shared" si="14"/>
        <v>24330</v>
      </c>
    </row>
    <row r="8" spans="1:19" ht="18" customHeight="1">
      <c r="A8" s="1" t="s">
        <v>31</v>
      </c>
      <c r="B8" s="1" t="s">
        <v>32</v>
      </c>
      <c r="C8" s="1" t="s">
        <v>23</v>
      </c>
      <c r="D8" s="1" t="s">
        <v>33</v>
      </c>
      <c r="E8" s="1">
        <f t="shared" si="0"/>
        <v>22800</v>
      </c>
      <c r="F8" s="1">
        <f t="shared" si="1"/>
        <v>17400</v>
      </c>
      <c r="G8" s="1">
        <f t="shared" si="2"/>
        <v>21180</v>
      </c>
      <c r="H8" s="1">
        <f t="shared" si="3"/>
        <v>16590</v>
      </c>
      <c r="I8" s="1">
        <f t="shared" si="4"/>
        <v>21900</v>
      </c>
      <c r="J8" s="1">
        <f t="shared" si="5"/>
        <v>16950</v>
      </c>
      <c r="K8" s="1">
        <f t="shared" si="6"/>
        <v>23160</v>
      </c>
      <c r="L8" s="1">
        <f t="shared" si="7"/>
        <v>17580</v>
      </c>
      <c r="M8" s="1">
        <f t="shared" si="8"/>
        <v>18165</v>
      </c>
      <c r="N8" s="1">
        <f t="shared" si="9"/>
        <v>20100</v>
      </c>
      <c r="O8" s="1">
        <f t="shared" si="10"/>
        <v>18750</v>
      </c>
      <c r="P8" s="1">
        <f t="shared" si="11"/>
        <v>26940</v>
      </c>
      <c r="Q8" s="1">
        <f t="shared" si="12"/>
        <v>19470</v>
      </c>
      <c r="R8" s="1">
        <f t="shared" si="13"/>
        <v>23205</v>
      </c>
      <c r="S8" s="1">
        <f t="shared" si="14"/>
        <v>24330</v>
      </c>
    </row>
    <row r="9" spans="1:19" ht="18" customHeight="1">
      <c r="A9" s="2" t="s">
        <v>34</v>
      </c>
      <c r="B9" s="2" t="s">
        <v>35</v>
      </c>
      <c r="C9" s="2" t="s">
        <v>23</v>
      </c>
      <c r="D9" s="2" t="s">
        <v>36</v>
      </c>
      <c r="E9" s="5">
        <f t="shared" si="0"/>
        <v>22800</v>
      </c>
      <c r="F9" s="5">
        <f t="shared" si="1"/>
        <v>17400</v>
      </c>
      <c r="G9" s="2">
        <f t="shared" si="2"/>
        <v>21180</v>
      </c>
      <c r="H9" s="2">
        <f t="shared" si="3"/>
        <v>16590</v>
      </c>
      <c r="I9" s="5">
        <f t="shared" si="4"/>
        <v>21900</v>
      </c>
      <c r="J9" s="5">
        <f t="shared" si="5"/>
        <v>16950</v>
      </c>
      <c r="K9" s="2">
        <f t="shared" si="6"/>
        <v>23160</v>
      </c>
      <c r="L9" s="2">
        <f t="shared" si="7"/>
        <v>17580</v>
      </c>
      <c r="M9" s="5">
        <f t="shared" si="8"/>
        <v>18165</v>
      </c>
      <c r="N9" s="2">
        <f t="shared" si="9"/>
        <v>20100</v>
      </c>
      <c r="O9" s="5">
        <f t="shared" si="10"/>
        <v>18750</v>
      </c>
      <c r="P9" s="2">
        <f t="shared" si="11"/>
        <v>26940</v>
      </c>
      <c r="Q9" s="2">
        <f t="shared" si="12"/>
        <v>19470</v>
      </c>
      <c r="R9" s="5">
        <f t="shared" si="13"/>
        <v>23205</v>
      </c>
      <c r="S9" s="2">
        <f t="shared" si="14"/>
        <v>24330</v>
      </c>
    </row>
    <row r="10" spans="1:19" ht="18" customHeight="1">
      <c r="A10" s="1" t="s">
        <v>24</v>
      </c>
      <c r="B10" s="1" t="s">
        <v>37</v>
      </c>
      <c r="C10" s="1" t="s">
        <v>23</v>
      </c>
      <c r="D10" s="1" t="s">
        <v>38</v>
      </c>
      <c r="E10" s="1">
        <f t="shared" si="0"/>
        <v>22800</v>
      </c>
      <c r="F10" s="1">
        <f t="shared" si="1"/>
        <v>17400</v>
      </c>
      <c r="G10" s="1">
        <f t="shared" si="2"/>
        <v>21180</v>
      </c>
      <c r="H10" s="1">
        <f t="shared" si="3"/>
        <v>16590</v>
      </c>
      <c r="I10" s="1">
        <f t="shared" si="4"/>
        <v>21900</v>
      </c>
      <c r="J10" s="1">
        <f t="shared" si="5"/>
        <v>16950</v>
      </c>
      <c r="K10" s="1">
        <f t="shared" si="6"/>
        <v>23160</v>
      </c>
      <c r="L10" s="1">
        <f t="shared" si="7"/>
        <v>17580</v>
      </c>
      <c r="M10" s="1">
        <f t="shared" si="8"/>
        <v>18165</v>
      </c>
      <c r="N10" s="1">
        <f t="shared" si="9"/>
        <v>20100</v>
      </c>
      <c r="O10" s="1">
        <f t="shared" si="10"/>
        <v>18750</v>
      </c>
      <c r="P10" s="1">
        <f t="shared" si="11"/>
        <v>26940</v>
      </c>
      <c r="Q10" s="1">
        <f t="shared" si="12"/>
        <v>19470</v>
      </c>
      <c r="R10" s="1">
        <f t="shared" si="13"/>
        <v>23205</v>
      </c>
      <c r="S10" s="1">
        <f t="shared" si="14"/>
        <v>24330</v>
      </c>
    </row>
    <row r="11" spans="1:19" ht="18" customHeight="1">
      <c r="A11" s="2" t="s">
        <v>27</v>
      </c>
      <c r="B11" s="2" t="s">
        <v>39</v>
      </c>
      <c r="C11" s="2" t="s">
        <v>23</v>
      </c>
      <c r="D11" s="2" t="s">
        <v>40</v>
      </c>
      <c r="E11" s="5">
        <f t="shared" si="0"/>
        <v>22800</v>
      </c>
      <c r="F11" s="5">
        <f t="shared" si="1"/>
        <v>17400</v>
      </c>
      <c r="G11" s="2">
        <f t="shared" si="2"/>
        <v>21180</v>
      </c>
      <c r="H11" s="2">
        <f t="shared" si="3"/>
        <v>16590</v>
      </c>
      <c r="I11" s="5">
        <f t="shared" si="4"/>
        <v>21900</v>
      </c>
      <c r="J11" s="5">
        <f t="shared" si="5"/>
        <v>16950</v>
      </c>
      <c r="K11" s="2">
        <f t="shared" si="6"/>
        <v>23160</v>
      </c>
      <c r="L11" s="2">
        <f t="shared" si="7"/>
        <v>17580</v>
      </c>
      <c r="M11" s="5">
        <f t="shared" si="8"/>
        <v>18165</v>
      </c>
      <c r="N11" s="2">
        <f t="shared" si="9"/>
        <v>20100</v>
      </c>
      <c r="O11" s="5">
        <f t="shared" si="10"/>
        <v>18750</v>
      </c>
      <c r="P11" s="2">
        <f t="shared" si="11"/>
        <v>26940</v>
      </c>
      <c r="Q11" s="2">
        <f t="shared" si="12"/>
        <v>19470</v>
      </c>
      <c r="R11" s="5">
        <f t="shared" si="13"/>
        <v>23205</v>
      </c>
      <c r="S11" s="2">
        <f t="shared" si="14"/>
        <v>24330</v>
      </c>
    </row>
    <row r="12" spans="1:19" ht="18" customHeight="1">
      <c r="A12" s="1" t="s">
        <v>30</v>
      </c>
      <c r="B12" s="1" t="s">
        <v>41</v>
      </c>
      <c r="C12" s="1" t="s">
        <v>23</v>
      </c>
      <c r="D12" s="1" t="s">
        <v>42</v>
      </c>
      <c r="E12" s="1">
        <f t="shared" si="0"/>
        <v>22800</v>
      </c>
      <c r="F12" s="1">
        <f t="shared" si="1"/>
        <v>17400</v>
      </c>
      <c r="G12" s="1">
        <f t="shared" si="2"/>
        <v>21180</v>
      </c>
      <c r="H12" s="1">
        <f t="shared" si="3"/>
        <v>16590</v>
      </c>
      <c r="I12" s="1">
        <f t="shared" si="4"/>
        <v>21900</v>
      </c>
      <c r="J12" s="1">
        <f t="shared" si="5"/>
        <v>16950</v>
      </c>
      <c r="K12" s="1">
        <f t="shared" si="6"/>
        <v>23160</v>
      </c>
      <c r="L12" s="1">
        <f t="shared" si="7"/>
        <v>17580</v>
      </c>
      <c r="M12" s="1">
        <f t="shared" si="8"/>
        <v>18165</v>
      </c>
      <c r="N12" s="1">
        <f t="shared" si="9"/>
        <v>20100</v>
      </c>
      <c r="O12" s="1">
        <f t="shared" si="10"/>
        <v>18750</v>
      </c>
      <c r="P12" s="1">
        <f t="shared" si="11"/>
        <v>26940</v>
      </c>
      <c r="Q12" s="1">
        <f t="shared" si="12"/>
        <v>19470</v>
      </c>
      <c r="R12" s="1">
        <f t="shared" si="13"/>
        <v>23205</v>
      </c>
      <c r="S12" s="1">
        <f t="shared" si="14"/>
        <v>24330</v>
      </c>
    </row>
    <row r="13" spans="1:19" ht="18" customHeight="1">
      <c r="A13" s="2" t="s">
        <v>43</v>
      </c>
      <c r="B13" s="2" t="s">
        <v>44</v>
      </c>
      <c r="C13" s="2" t="s">
        <v>23</v>
      </c>
      <c r="D13" s="2" t="s">
        <v>45</v>
      </c>
      <c r="E13" s="5">
        <f>0+12000+11315</f>
        <v>23315</v>
      </c>
      <c r="F13" s="5">
        <f>0+12000+5660</f>
        <v>17660</v>
      </c>
      <c r="G13" s="2">
        <f>0+12000+9620</f>
        <v>21620</v>
      </c>
      <c r="H13" s="2">
        <f>0+12000+4810</f>
        <v>16810</v>
      </c>
      <c r="I13" s="5">
        <f>0+12000+10335</f>
        <v>22335</v>
      </c>
      <c r="J13" s="5">
        <f>0+12000+5168</f>
        <v>17168</v>
      </c>
      <c r="K13" s="2">
        <f>0+12000+11545</f>
        <v>23545</v>
      </c>
      <c r="L13" s="2">
        <f>0+12000+5775</f>
        <v>17775</v>
      </c>
      <c r="M13" s="5">
        <f>0+12000+6420</f>
        <v>18420</v>
      </c>
      <c r="N13" s="2">
        <f>0+12000+8485</f>
        <v>20485</v>
      </c>
      <c r="O13" s="5">
        <f>0+12000+7050</f>
        <v>19050</v>
      </c>
      <c r="P13" s="2">
        <f>0+12000+14675</f>
        <v>26675</v>
      </c>
      <c r="Q13" s="2">
        <f>0+12000+7340</f>
        <v>19340</v>
      </c>
      <c r="R13" s="5">
        <f>0+12000+11525</f>
        <v>23525</v>
      </c>
      <c r="S13" s="2">
        <f>0+12000+12735</f>
        <v>24735</v>
      </c>
    </row>
    <row r="14" spans="1:19" ht="18" customHeight="1">
      <c r="A14" s="1" t="s">
        <v>36</v>
      </c>
      <c r="B14" s="1" t="s">
        <v>46</v>
      </c>
      <c r="C14" s="1" t="s">
        <v>23</v>
      </c>
      <c r="D14" s="1" t="s">
        <v>47</v>
      </c>
      <c r="E14" s="1">
        <f>0+12000+12345</f>
        <v>24345</v>
      </c>
      <c r="F14" s="1">
        <f>0+12000+6180</f>
        <v>18180</v>
      </c>
      <c r="G14" s="1">
        <f>0+12000+10500</f>
        <v>22500</v>
      </c>
      <c r="H14" s="1">
        <f>0+12000+5250</f>
        <v>17250</v>
      </c>
      <c r="I14" s="1">
        <f>0+12000+11205</f>
        <v>23205</v>
      </c>
      <c r="J14" s="1">
        <f>0+12000+5604</f>
        <v>17604</v>
      </c>
      <c r="K14" s="1">
        <f>0+12000+12315</f>
        <v>24315</v>
      </c>
      <c r="L14" s="1">
        <f>0+12000+6165</f>
        <v>18165</v>
      </c>
      <c r="M14" s="1">
        <f>0+12000+6930</f>
        <v>18930</v>
      </c>
      <c r="N14" s="1">
        <f>0+12000+9255</f>
        <v>21255</v>
      </c>
      <c r="O14" s="1">
        <f>0+12000+7650</f>
        <v>19650</v>
      </c>
      <c r="P14" s="1">
        <f>0+12000+14145</f>
        <v>26145</v>
      </c>
      <c r="Q14" s="1">
        <f>0+12000+7080</f>
        <v>19080</v>
      </c>
      <c r="R14" s="1">
        <f>0+12000+12165</f>
        <v>24165</v>
      </c>
      <c r="S14" s="1">
        <f>0+12000+13545</f>
        <v>25545</v>
      </c>
    </row>
    <row r="15" spans="1:19" ht="18" customHeight="1">
      <c r="A15" s="2" t="s">
        <v>38</v>
      </c>
      <c r="B15" s="2" t="s">
        <v>48</v>
      </c>
      <c r="C15" s="2" t="s">
        <v>23</v>
      </c>
      <c r="D15" s="2" t="s">
        <v>49</v>
      </c>
      <c r="E15" s="5">
        <f>0+12000+13375</f>
        <v>25375</v>
      </c>
      <c r="F15" s="5">
        <f>0+12000+6700</f>
        <v>18700</v>
      </c>
      <c r="G15" s="2">
        <f>0+12000+11380</f>
        <v>23380</v>
      </c>
      <c r="H15" s="2">
        <f>0+12000+5690</f>
        <v>17690</v>
      </c>
      <c r="I15" s="5">
        <f>0+12000+12075</f>
        <v>24075</v>
      </c>
      <c r="J15" s="5">
        <f>0+12000+6040</f>
        <v>18040</v>
      </c>
      <c r="K15" s="2">
        <f>0+12000+13085</f>
        <v>25085</v>
      </c>
      <c r="L15" s="2">
        <f>0+12000+6555</f>
        <v>18555</v>
      </c>
      <c r="M15" s="5">
        <f>0+12000+7440</f>
        <v>19440</v>
      </c>
      <c r="N15" s="2">
        <f>0+12000+10025</f>
        <v>22025</v>
      </c>
      <c r="O15" s="5">
        <f>0+12000+8250</f>
        <v>20250</v>
      </c>
      <c r="P15" s="2">
        <f>0+12000+13615</f>
        <v>25615</v>
      </c>
      <c r="Q15" s="2">
        <f>0+12000+6820</f>
        <v>18820</v>
      </c>
      <c r="R15" s="5">
        <f>0+12000+12805</f>
        <v>24805</v>
      </c>
      <c r="S15" s="2">
        <f>0+12000+14355</f>
        <v>26355</v>
      </c>
    </row>
    <row r="16" spans="1:19" ht="18" customHeight="1">
      <c r="A16" s="1" t="s">
        <v>40</v>
      </c>
      <c r="B16" s="1" t="s">
        <v>50</v>
      </c>
      <c r="C16" s="1" t="s">
        <v>23</v>
      </c>
      <c r="D16" s="1" t="s">
        <v>51</v>
      </c>
      <c r="E16" s="1">
        <f>0+12000+14405</f>
        <v>26405</v>
      </c>
      <c r="F16" s="1">
        <f>0+12000+7220</f>
        <v>19220</v>
      </c>
      <c r="G16" s="1">
        <f>0+12000+12260</f>
        <v>24260</v>
      </c>
      <c r="H16" s="1">
        <f>0+12000+6130</f>
        <v>18130</v>
      </c>
      <c r="I16" s="1">
        <f>0+12000+12945</f>
        <v>24945</v>
      </c>
      <c r="J16" s="1">
        <f>0+12000+6476</f>
        <v>18476</v>
      </c>
      <c r="K16" s="1">
        <f>0+12000+13855</f>
        <v>25855</v>
      </c>
      <c r="L16" s="1">
        <f>0+12000+6945</f>
        <v>18945</v>
      </c>
      <c r="M16" s="1">
        <f>0+12000+7950</f>
        <v>19950</v>
      </c>
      <c r="N16" s="1">
        <f>0+12000+10795</f>
        <v>22795</v>
      </c>
      <c r="O16" s="1">
        <f>0+12000+8850</f>
        <v>20850</v>
      </c>
      <c r="P16" s="1">
        <f>0+12000+13085</f>
        <v>25085</v>
      </c>
      <c r="Q16" s="1">
        <f>0+12000+6560</f>
        <v>18560</v>
      </c>
      <c r="R16" s="1">
        <f>0+12000+13445</f>
        <v>25445</v>
      </c>
      <c r="S16" s="1">
        <f>0+12000+15165</f>
        <v>27165</v>
      </c>
    </row>
    <row r="17" spans="1:19" ht="18" customHeight="1">
      <c r="A17" s="2" t="s">
        <v>52</v>
      </c>
      <c r="B17" s="2" t="s">
        <v>53</v>
      </c>
      <c r="C17" s="2" t="s">
        <v>23</v>
      </c>
      <c r="D17" s="2" t="s">
        <v>54</v>
      </c>
      <c r="E17" s="5">
        <f aca="true" t="shared" si="15" ref="E17:E40">0+12000+15435</f>
        <v>27435</v>
      </c>
      <c r="F17" s="5">
        <f aca="true" t="shared" si="16" ref="F17:F40">0+12000+7740</f>
        <v>19740</v>
      </c>
      <c r="G17" s="2">
        <f aca="true" t="shared" si="17" ref="G17:G40">0+12000+13140</f>
        <v>25140</v>
      </c>
      <c r="H17" s="2">
        <f aca="true" t="shared" si="18" ref="H17:H40">0+12000+6570</f>
        <v>18570</v>
      </c>
      <c r="I17" s="5">
        <f aca="true" t="shared" si="19" ref="I17:I40">0+12000+13815</f>
        <v>25815</v>
      </c>
      <c r="J17" s="5">
        <f aca="true" t="shared" si="20" ref="J17:J40">0+12000+6912</f>
        <v>18912</v>
      </c>
      <c r="K17" s="2">
        <f aca="true" t="shared" si="21" ref="K17:K40">0+12000+14625</f>
        <v>26625</v>
      </c>
      <c r="L17" s="2">
        <f aca="true" t="shared" si="22" ref="L17:L40">0+12000+7335</f>
        <v>19335</v>
      </c>
      <c r="M17" s="5">
        <f aca="true" t="shared" si="23" ref="M17:M40">0+12000+8460</f>
        <v>20460</v>
      </c>
      <c r="N17" s="2">
        <f aca="true" t="shared" si="24" ref="N17:N40">0+12000+11565</f>
        <v>23565</v>
      </c>
      <c r="O17" s="5">
        <f aca="true" t="shared" si="25" ref="O17:O40">0+12000+9450</f>
        <v>21450</v>
      </c>
      <c r="P17" s="2">
        <f aca="true" t="shared" si="26" ref="P17:P40">0+12000+12555</f>
        <v>24555</v>
      </c>
      <c r="Q17" s="2">
        <f aca="true" t="shared" si="27" ref="Q17:Q40">0+12000+6300</f>
        <v>18300</v>
      </c>
      <c r="R17" s="5">
        <f aca="true" t="shared" si="28" ref="R17:R40">0+12000+14085</f>
        <v>26085</v>
      </c>
      <c r="S17" s="2">
        <f aca="true" t="shared" si="29" ref="S17:S40">0+12000+15975</f>
        <v>27975</v>
      </c>
    </row>
    <row r="18" spans="1:19" ht="18" customHeight="1">
      <c r="A18" s="1" t="s">
        <v>45</v>
      </c>
      <c r="B18" s="1" t="s">
        <v>55</v>
      </c>
      <c r="C18" s="1" t="s">
        <v>23</v>
      </c>
      <c r="D18" s="1" t="s">
        <v>56</v>
      </c>
      <c r="E18" s="1">
        <f t="shared" si="15"/>
        <v>27435</v>
      </c>
      <c r="F18" s="1">
        <f t="shared" si="16"/>
        <v>19740</v>
      </c>
      <c r="G18" s="1">
        <f t="shared" si="17"/>
        <v>25140</v>
      </c>
      <c r="H18" s="1">
        <f t="shared" si="18"/>
        <v>18570</v>
      </c>
      <c r="I18" s="1">
        <f t="shared" si="19"/>
        <v>25815</v>
      </c>
      <c r="J18" s="1">
        <f t="shared" si="20"/>
        <v>18912</v>
      </c>
      <c r="K18" s="1">
        <f t="shared" si="21"/>
        <v>26625</v>
      </c>
      <c r="L18" s="1">
        <f t="shared" si="22"/>
        <v>19335</v>
      </c>
      <c r="M18" s="1">
        <f t="shared" si="23"/>
        <v>20460</v>
      </c>
      <c r="N18" s="1">
        <f t="shared" si="24"/>
        <v>23565</v>
      </c>
      <c r="O18" s="1">
        <f t="shared" si="25"/>
        <v>21450</v>
      </c>
      <c r="P18" s="1">
        <f t="shared" si="26"/>
        <v>24555</v>
      </c>
      <c r="Q18" s="1">
        <f t="shared" si="27"/>
        <v>18300</v>
      </c>
      <c r="R18" s="1">
        <f t="shared" si="28"/>
        <v>26085</v>
      </c>
      <c r="S18" s="1">
        <f t="shared" si="29"/>
        <v>27975</v>
      </c>
    </row>
    <row r="19" spans="1:19" ht="18" customHeight="1">
      <c r="A19" s="2" t="s">
        <v>47</v>
      </c>
      <c r="B19" s="2" t="s">
        <v>57</v>
      </c>
      <c r="C19" s="2" t="s">
        <v>23</v>
      </c>
      <c r="D19" s="2" t="s">
        <v>58</v>
      </c>
      <c r="E19" s="5">
        <f t="shared" si="15"/>
        <v>27435</v>
      </c>
      <c r="F19" s="5">
        <f t="shared" si="16"/>
        <v>19740</v>
      </c>
      <c r="G19" s="2">
        <f t="shared" si="17"/>
        <v>25140</v>
      </c>
      <c r="H19" s="2">
        <f t="shared" si="18"/>
        <v>18570</v>
      </c>
      <c r="I19" s="5">
        <f t="shared" si="19"/>
        <v>25815</v>
      </c>
      <c r="J19" s="5">
        <f t="shared" si="20"/>
        <v>18912</v>
      </c>
      <c r="K19" s="2">
        <f t="shared" si="21"/>
        <v>26625</v>
      </c>
      <c r="L19" s="2">
        <f t="shared" si="22"/>
        <v>19335</v>
      </c>
      <c r="M19" s="5">
        <f t="shared" si="23"/>
        <v>20460</v>
      </c>
      <c r="N19" s="2">
        <f t="shared" si="24"/>
        <v>23565</v>
      </c>
      <c r="O19" s="5">
        <f t="shared" si="25"/>
        <v>21450</v>
      </c>
      <c r="P19" s="2">
        <f t="shared" si="26"/>
        <v>24555</v>
      </c>
      <c r="Q19" s="2">
        <f t="shared" si="27"/>
        <v>18300</v>
      </c>
      <c r="R19" s="5">
        <f t="shared" si="28"/>
        <v>26085</v>
      </c>
      <c r="S19" s="2">
        <f t="shared" si="29"/>
        <v>27975</v>
      </c>
    </row>
    <row r="20" spans="1:19" ht="18" customHeight="1">
      <c r="A20" s="1" t="s">
        <v>49</v>
      </c>
      <c r="B20" s="1" t="s">
        <v>59</v>
      </c>
      <c r="C20" s="1" t="s">
        <v>23</v>
      </c>
      <c r="D20" s="1" t="s">
        <v>60</v>
      </c>
      <c r="E20" s="1">
        <f t="shared" si="15"/>
        <v>27435</v>
      </c>
      <c r="F20" s="1">
        <f t="shared" si="16"/>
        <v>19740</v>
      </c>
      <c r="G20" s="1">
        <f t="shared" si="17"/>
        <v>25140</v>
      </c>
      <c r="H20" s="1">
        <f t="shared" si="18"/>
        <v>18570</v>
      </c>
      <c r="I20" s="1">
        <f t="shared" si="19"/>
        <v>25815</v>
      </c>
      <c r="J20" s="1">
        <f t="shared" si="20"/>
        <v>18912</v>
      </c>
      <c r="K20" s="1">
        <f t="shared" si="21"/>
        <v>26625</v>
      </c>
      <c r="L20" s="1">
        <f t="shared" si="22"/>
        <v>19335</v>
      </c>
      <c r="M20" s="1">
        <f t="shared" si="23"/>
        <v>20460</v>
      </c>
      <c r="N20" s="1">
        <f t="shared" si="24"/>
        <v>23565</v>
      </c>
      <c r="O20" s="1">
        <f t="shared" si="25"/>
        <v>21450</v>
      </c>
      <c r="P20" s="1">
        <f t="shared" si="26"/>
        <v>24555</v>
      </c>
      <c r="Q20" s="1">
        <f t="shared" si="27"/>
        <v>18300</v>
      </c>
      <c r="R20" s="1">
        <f t="shared" si="28"/>
        <v>26085</v>
      </c>
      <c r="S20" s="1">
        <f t="shared" si="29"/>
        <v>27975</v>
      </c>
    </row>
    <row r="21" spans="1:19" ht="18" customHeight="1">
      <c r="A21" s="2" t="s">
        <v>61</v>
      </c>
      <c r="B21" s="2" t="s">
        <v>62</v>
      </c>
      <c r="C21" s="2" t="s">
        <v>23</v>
      </c>
      <c r="D21" s="2" t="s">
        <v>63</v>
      </c>
      <c r="E21" s="5">
        <f t="shared" si="15"/>
        <v>27435</v>
      </c>
      <c r="F21" s="5">
        <f t="shared" si="16"/>
        <v>19740</v>
      </c>
      <c r="G21" s="2">
        <f t="shared" si="17"/>
        <v>25140</v>
      </c>
      <c r="H21" s="2">
        <f t="shared" si="18"/>
        <v>18570</v>
      </c>
      <c r="I21" s="5">
        <f t="shared" si="19"/>
        <v>25815</v>
      </c>
      <c r="J21" s="5">
        <f t="shared" si="20"/>
        <v>18912</v>
      </c>
      <c r="K21" s="2">
        <f t="shared" si="21"/>
        <v>26625</v>
      </c>
      <c r="L21" s="2">
        <f t="shared" si="22"/>
        <v>19335</v>
      </c>
      <c r="M21" s="5">
        <f t="shared" si="23"/>
        <v>20460</v>
      </c>
      <c r="N21" s="2">
        <f t="shared" si="24"/>
        <v>23565</v>
      </c>
      <c r="O21" s="5">
        <f t="shared" si="25"/>
        <v>21450</v>
      </c>
      <c r="P21" s="2">
        <f t="shared" si="26"/>
        <v>24555</v>
      </c>
      <c r="Q21" s="2">
        <f t="shared" si="27"/>
        <v>18300</v>
      </c>
      <c r="R21" s="5">
        <f t="shared" si="28"/>
        <v>26085</v>
      </c>
      <c r="S21" s="2">
        <f t="shared" si="29"/>
        <v>27975</v>
      </c>
    </row>
    <row r="22" spans="1:19" ht="18" customHeight="1">
      <c r="A22" s="1" t="s">
        <v>54</v>
      </c>
      <c r="B22" s="1" t="s">
        <v>64</v>
      </c>
      <c r="C22" s="1" t="s">
        <v>23</v>
      </c>
      <c r="D22" s="1" t="s">
        <v>65</v>
      </c>
      <c r="E22" s="1">
        <f t="shared" si="15"/>
        <v>27435</v>
      </c>
      <c r="F22" s="1">
        <f t="shared" si="16"/>
        <v>19740</v>
      </c>
      <c r="G22" s="1">
        <f t="shared" si="17"/>
        <v>25140</v>
      </c>
      <c r="H22" s="1">
        <f t="shared" si="18"/>
        <v>18570</v>
      </c>
      <c r="I22" s="1">
        <f t="shared" si="19"/>
        <v>25815</v>
      </c>
      <c r="J22" s="1">
        <f t="shared" si="20"/>
        <v>18912</v>
      </c>
      <c r="K22" s="1">
        <f t="shared" si="21"/>
        <v>26625</v>
      </c>
      <c r="L22" s="1">
        <f t="shared" si="22"/>
        <v>19335</v>
      </c>
      <c r="M22" s="1">
        <f t="shared" si="23"/>
        <v>20460</v>
      </c>
      <c r="N22" s="1">
        <f t="shared" si="24"/>
        <v>23565</v>
      </c>
      <c r="O22" s="1">
        <f t="shared" si="25"/>
        <v>21450</v>
      </c>
      <c r="P22" s="1">
        <f t="shared" si="26"/>
        <v>24555</v>
      </c>
      <c r="Q22" s="1">
        <f t="shared" si="27"/>
        <v>18300</v>
      </c>
      <c r="R22" s="1">
        <f t="shared" si="28"/>
        <v>26085</v>
      </c>
      <c r="S22" s="1">
        <f t="shared" si="29"/>
        <v>27975</v>
      </c>
    </row>
    <row r="23" spans="1:19" ht="18" customHeight="1">
      <c r="A23" s="2" t="s">
        <v>56</v>
      </c>
      <c r="B23" s="2" t="s">
        <v>66</v>
      </c>
      <c r="C23" s="2" t="s">
        <v>23</v>
      </c>
      <c r="D23" s="2" t="s">
        <v>67</v>
      </c>
      <c r="E23" s="5">
        <f t="shared" si="15"/>
        <v>27435</v>
      </c>
      <c r="F23" s="5">
        <f t="shared" si="16"/>
        <v>19740</v>
      </c>
      <c r="G23" s="2">
        <f t="shared" si="17"/>
        <v>25140</v>
      </c>
      <c r="H23" s="2">
        <f t="shared" si="18"/>
        <v>18570</v>
      </c>
      <c r="I23" s="5">
        <f t="shared" si="19"/>
        <v>25815</v>
      </c>
      <c r="J23" s="5">
        <f t="shared" si="20"/>
        <v>18912</v>
      </c>
      <c r="K23" s="2">
        <f t="shared" si="21"/>
        <v>26625</v>
      </c>
      <c r="L23" s="2">
        <f t="shared" si="22"/>
        <v>19335</v>
      </c>
      <c r="M23" s="5">
        <f t="shared" si="23"/>
        <v>20460</v>
      </c>
      <c r="N23" s="2">
        <f t="shared" si="24"/>
        <v>23565</v>
      </c>
      <c r="O23" s="5">
        <f t="shared" si="25"/>
        <v>21450</v>
      </c>
      <c r="P23" s="2">
        <f t="shared" si="26"/>
        <v>24555</v>
      </c>
      <c r="Q23" s="2">
        <f t="shared" si="27"/>
        <v>18300</v>
      </c>
      <c r="R23" s="5">
        <f t="shared" si="28"/>
        <v>26085</v>
      </c>
      <c r="S23" s="2">
        <f t="shared" si="29"/>
        <v>27975</v>
      </c>
    </row>
    <row r="24" spans="1:19" ht="18" customHeight="1">
      <c r="A24" s="1" t="s">
        <v>58</v>
      </c>
      <c r="B24" s="1" t="s">
        <v>68</v>
      </c>
      <c r="C24" s="1" t="s">
        <v>23</v>
      </c>
      <c r="D24" s="1" t="s">
        <v>69</v>
      </c>
      <c r="E24" s="1">
        <f t="shared" si="15"/>
        <v>27435</v>
      </c>
      <c r="F24" s="1">
        <f t="shared" si="16"/>
        <v>19740</v>
      </c>
      <c r="G24" s="1">
        <f t="shared" si="17"/>
        <v>25140</v>
      </c>
      <c r="H24" s="1">
        <f t="shared" si="18"/>
        <v>18570</v>
      </c>
      <c r="I24" s="1">
        <f t="shared" si="19"/>
        <v>25815</v>
      </c>
      <c r="J24" s="1">
        <f t="shared" si="20"/>
        <v>18912</v>
      </c>
      <c r="K24" s="1">
        <f t="shared" si="21"/>
        <v>26625</v>
      </c>
      <c r="L24" s="1">
        <f t="shared" si="22"/>
        <v>19335</v>
      </c>
      <c r="M24" s="1">
        <f t="shared" si="23"/>
        <v>20460</v>
      </c>
      <c r="N24" s="1">
        <f t="shared" si="24"/>
        <v>23565</v>
      </c>
      <c r="O24" s="1">
        <f t="shared" si="25"/>
        <v>21450</v>
      </c>
      <c r="P24" s="1">
        <f t="shared" si="26"/>
        <v>24555</v>
      </c>
      <c r="Q24" s="1">
        <f t="shared" si="27"/>
        <v>18300</v>
      </c>
      <c r="R24" s="1">
        <f t="shared" si="28"/>
        <v>26085</v>
      </c>
      <c r="S24" s="1">
        <f t="shared" si="29"/>
        <v>27975</v>
      </c>
    </row>
    <row r="25" spans="1:19" ht="18" customHeight="1">
      <c r="A25" s="2" t="s">
        <v>70</v>
      </c>
      <c r="B25" s="2" t="s">
        <v>71</v>
      </c>
      <c r="C25" s="2" t="s">
        <v>23</v>
      </c>
      <c r="D25" s="2" t="s">
        <v>72</v>
      </c>
      <c r="E25" s="5">
        <f t="shared" si="15"/>
        <v>27435</v>
      </c>
      <c r="F25" s="5">
        <f t="shared" si="16"/>
        <v>19740</v>
      </c>
      <c r="G25" s="2">
        <f t="shared" si="17"/>
        <v>25140</v>
      </c>
      <c r="H25" s="2">
        <f t="shared" si="18"/>
        <v>18570</v>
      </c>
      <c r="I25" s="5">
        <f t="shared" si="19"/>
        <v>25815</v>
      </c>
      <c r="J25" s="5">
        <f t="shared" si="20"/>
        <v>18912</v>
      </c>
      <c r="K25" s="2">
        <f t="shared" si="21"/>
        <v>26625</v>
      </c>
      <c r="L25" s="2">
        <f t="shared" si="22"/>
        <v>19335</v>
      </c>
      <c r="M25" s="5">
        <f t="shared" si="23"/>
        <v>20460</v>
      </c>
      <c r="N25" s="2">
        <f t="shared" si="24"/>
        <v>23565</v>
      </c>
      <c r="O25" s="5">
        <f t="shared" si="25"/>
        <v>21450</v>
      </c>
      <c r="P25" s="2">
        <f t="shared" si="26"/>
        <v>24555</v>
      </c>
      <c r="Q25" s="2">
        <f t="shared" si="27"/>
        <v>18300</v>
      </c>
      <c r="R25" s="5">
        <f t="shared" si="28"/>
        <v>26085</v>
      </c>
      <c r="S25" s="2">
        <f t="shared" si="29"/>
        <v>27975</v>
      </c>
    </row>
    <row r="26" spans="1:19" ht="18" customHeight="1">
      <c r="A26" s="1" t="s">
        <v>63</v>
      </c>
      <c r="B26" s="1" t="s">
        <v>73</v>
      </c>
      <c r="C26" s="1" t="s">
        <v>23</v>
      </c>
      <c r="D26" s="1" t="s">
        <v>74</v>
      </c>
      <c r="E26" s="1">
        <f t="shared" si="15"/>
        <v>27435</v>
      </c>
      <c r="F26" s="1">
        <f t="shared" si="16"/>
        <v>19740</v>
      </c>
      <c r="G26" s="1">
        <f t="shared" si="17"/>
        <v>25140</v>
      </c>
      <c r="H26" s="1">
        <f t="shared" si="18"/>
        <v>18570</v>
      </c>
      <c r="I26" s="1">
        <f t="shared" si="19"/>
        <v>25815</v>
      </c>
      <c r="J26" s="1">
        <f t="shared" si="20"/>
        <v>18912</v>
      </c>
      <c r="K26" s="1">
        <f t="shared" si="21"/>
        <v>26625</v>
      </c>
      <c r="L26" s="1">
        <f t="shared" si="22"/>
        <v>19335</v>
      </c>
      <c r="M26" s="1">
        <f t="shared" si="23"/>
        <v>20460</v>
      </c>
      <c r="N26" s="1">
        <f t="shared" si="24"/>
        <v>23565</v>
      </c>
      <c r="O26" s="1">
        <f t="shared" si="25"/>
        <v>21450</v>
      </c>
      <c r="P26" s="1">
        <f t="shared" si="26"/>
        <v>24555</v>
      </c>
      <c r="Q26" s="1">
        <f t="shared" si="27"/>
        <v>18300</v>
      </c>
      <c r="R26" s="1">
        <f t="shared" si="28"/>
        <v>26085</v>
      </c>
      <c r="S26" s="1">
        <f t="shared" si="29"/>
        <v>27975</v>
      </c>
    </row>
    <row r="27" spans="1:19" ht="18" customHeight="1">
      <c r="A27" s="2" t="s">
        <v>65</v>
      </c>
      <c r="B27" s="2" t="s">
        <v>75</v>
      </c>
      <c r="C27" s="2" t="s">
        <v>23</v>
      </c>
      <c r="D27" s="2" t="s">
        <v>76</v>
      </c>
      <c r="E27" s="5">
        <f t="shared" si="15"/>
        <v>27435</v>
      </c>
      <c r="F27" s="5">
        <f t="shared" si="16"/>
        <v>19740</v>
      </c>
      <c r="G27" s="2">
        <f t="shared" si="17"/>
        <v>25140</v>
      </c>
      <c r="H27" s="2">
        <f t="shared" si="18"/>
        <v>18570</v>
      </c>
      <c r="I27" s="5">
        <f t="shared" si="19"/>
        <v>25815</v>
      </c>
      <c r="J27" s="5">
        <f t="shared" si="20"/>
        <v>18912</v>
      </c>
      <c r="K27" s="2">
        <f t="shared" si="21"/>
        <v>26625</v>
      </c>
      <c r="L27" s="2">
        <f t="shared" si="22"/>
        <v>19335</v>
      </c>
      <c r="M27" s="5">
        <f t="shared" si="23"/>
        <v>20460</v>
      </c>
      <c r="N27" s="2">
        <f t="shared" si="24"/>
        <v>23565</v>
      </c>
      <c r="O27" s="5">
        <f t="shared" si="25"/>
        <v>21450</v>
      </c>
      <c r="P27" s="2">
        <f t="shared" si="26"/>
        <v>24555</v>
      </c>
      <c r="Q27" s="2">
        <f t="shared" si="27"/>
        <v>18300</v>
      </c>
      <c r="R27" s="5">
        <f t="shared" si="28"/>
        <v>26085</v>
      </c>
      <c r="S27" s="2">
        <f t="shared" si="29"/>
        <v>27975</v>
      </c>
    </row>
    <row r="28" spans="1:19" ht="18" customHeight="1">
      <c r="A28" s="1" t="s">
        <v>67</v>
      </c>
      <c r="B28" s="1" t="s">
        <v>77</v>
      </c>
      <c r="C28" s="1" t="s">
        <v>23</v>
      </c>
      <c r="D28" s="1" t="s">
        <v>78</v>
      </c>
      <c r="E28" s="1">
        <f t="shared" si="15"/>
        <v>27435</v>
      </c>
      <c r="F28" s="1">
        <f t="shared" si="16"/>
        <v>19740</v>
      </c>
      <c r="G28" s="1">
        <f t="shared" si="17"/>
        <v>25140</v>
      </c>
      <c r="H28" s="1">
        <f t="shared" si="18"/>
        <v>18570</v>
      </c>
      <c r="I28" s="1">
        <f t="shared" si="19"/>
        <v>25815</v>
      </c>
      <c r="J28" s="1">
        <f t="shared" si="20"/>
        <v>18912</v>
      </c>
      <c r="K28" s="1">
        <f t="shared" si="21"/>
        <v>26625</v>
      </c>
      <c r="L28" s="1">
        <f t="shared" si="22"/>
        <v>19335</v>
      </c>
      <c r="M28" s="1">
        <f t="shared" si="23"/>
        <v>20460</v>
      </c>
      <c r="N28" s="1">
        <f t="shared" si="24"/>
        <v>23565</v>
      </c>
      <c r="O28" s="1">
        <f t="shared" si="25"/>
        <v>21450</v>
      </c>
      <c r="P28" s="1">
        <f t="shared" si="26"/>
        <v>24555</v>
      </c>
      <c r="Q28" s="1">
        <f t="shared" si="27"/>
        <v>18300</v>
      </c>
      <c r="R28" s="1">
        <f t="shared" si="28"/>
        <v>26085</v>
      </c>
      <c r="S28" s="1">
        <f t="shared" si="29"/>
        <v>27975</v>
      </c>
    </row>
    <row r="29" spans="1:19" ht="18" customHeight="1">
      <c r="A29" s="2" t="s">
        <v>79</v>
      </c>
      <c r="B29" s="2" t="s">
        <v>80</v>
      </c>
      <c r="C29" s="2" t="s">
        <v>23</v>
      </c>
      <c r="D29" s="2" t="s">
        <v>81</v>
      </c>
      <c r="E29" s="5">
        <f t="shared" si="15"/>
        <v>27435</v>
      </c>
      <c r="F29" s="5">
        <f t="shared" si="16"/>
        <v>19740</v>
      </c>
      <c r="G29" s="2">
        <f t="shared" si="17"/>
        <v>25140</v>
      </c>
      <c r="H29" s="2">
        <f t="shared" si="18"/>
        <v>18570</v>
      </c>
      <c r="I29" s="5">
        <f t="shared" si="19"/>
        <v>25815</v>
      </c>
      <c r="J29" s="5">
        <f t="shared" si="20"/>
        <v>18912</v>
      </c>
      <c r="K29" s="2">
        <f t="shared" si="21"/>
        <v>26625</v>
      </c>
      <c r="L29" s="2">
        <f t="shared" si="22"/>
        <v>19335</v>
      </c>
      <c r="M29" s="5">
        <f t="shared" si="23"/>
        <v>20460</v>
      </c>
      <c r="N29" s="2">
        <f t="shared" si="24"/>
        <v>23565</v>
      </c>
      <c r="O29" s="5">
        <f t="shared" si="25"/>
        <v>21450</v>
      </c>
      <c r="P29" s="2">
        <f t="shared" si="26"/>
        <v>24555</v>
      </c>
      <c r="Q29" s="2">
        <f t="shared" si="27"/>
        <v>18300</v>
      </c>
      <c r="R29" s="5">
        <f t="shared" si="28"/>
        <v>26085</v>
      </c>
      <c r="S29" s="2">
        <f t="shared" si="29"/>
        <v>27975</v>
      </c>
    </row>
    <row r="30" spans="1:19" ht="18" customHeight="1">
      <c r="A30" s="1" t="s">
        <v>72</v>
      </c>
      <c r="B30" s="1" t="s">
        <v>82</v>
      </c>
      <c r="C30" s="1" t="s">
        <v>23</v>
      </c>
      <c r="D30" s="1" t="s">
        <v>83</v>
      </c>
      <c r="E30" s="1">
        <f t="shared" si="15"/>
        <v>27435</v>
      </c>
      <c r="F30" s="1">
        <f t="shared" si="16"/>
        <v>19740</v>
      </c>
      <c r="G30" s="1">
        <f t="shared" si="17"/>
        <v>25140</v>
      </c>
      <c r="H30" s="1">
        <f t="shared" si="18"/>
        <v>18570</v>
      </c>
      <c r="I30" s="1">
        <f t="shared" si="19"/>
        <v>25815</v>
      </c>
      <c r="J30" s="1">
        <f t="shared" si="20"/>
        <v>18912</v>
      </c>
      <c r="K30" s="1">
        <f t="shared" si="21"/>
        <v>26625</v>
      </c>
      <c r="L30" s="1">
        <f t="shared" si="22"/>
        <v>19335</v>
      </c>
      <c r="M30" s="1">
        <f t="shared" si="23"/>
        <v>20460</v>
      </c>
      <c r="N30" s="1">
        <f t="shared" si="24"/>
        <v>23565</v>
      </c>
      <c r="O30" s="1">
        <f t="shared" si="25"/>
        <v>21450</v>
      </c>
      <c r="P30" s="1">
        <f t="shared" si="26"/>
        <v>24555</v>
      </c>
      <c r="Q30" s="1">
        <f t="shared" si="27"/>
        <v>18300</v>
      </c>
      <c r="R30" s="1">
        <f t="shared" si="28"/>
        <v>26085</v>
      </c>
      <c r="S30" s="1">
        <f t="shared" si="29"/>
        <v>27975</v>
      </c>
    </row>
    <row r="31" spans="1:19" ht="18" customHeight="1">
      <c r="A31" s="2" t="s">
        <v>74</v>
      </c>
      <c r="B31" s="2" t="s">
        <v>84</v>
      </c>
      <c r="C31" s="2" t="s">
        <v>23</v>
      </c>
      <c r="D31" s="2" t="s">
        <v>85</v>
      </c>
      <c r="E31" s="5">
        <f t="shared" si="15"/>
        <v>27435</v>
      </c>
      <c r="F31" s="5">
        <f t="shared" si="16"/>
        <v>19740</v>
      </c>
      <c r="G31" s="2">
        <f t="shared" si="17"/>
        <v>25140</v>
      </c>
      <c r="H31" s="2">
        <f t="shared" si="18"/>
        <v>18570</v>
      </c>
      <c r="I31" s="5">
        <f t="shared" si="19"/>
        <v>25815</v>
      </c>
      <c r="J31" s="5">
        <f t="shared" si="20"/>
        <v>18912</v>
      </c>
      <c r="K31" s="2">
        <f t="shared" si="21"/>
        <v>26625</v>
      </c>
      <c r="L31" s="2">
        <f t="shared" si="22"/>
        <v>19335</v>
      </c>
      <c r="M31" s="5">
        <f t="shared" si="23"/>
        <v>20460</v>
      </c>
      <c r="N31" s="2">
        <f t="shared" si="24"/>
        <v>23565</v>
      </c>
      <c r="O31" s="5">
        <f t="shared" si="25"/>
        <v>21450</v>
      </c>
      <c r="P31" s="2">
        <f t="shared" si="26"/>
        <v>24555</v>
      </c>
      <c r="Q31" s="2">
        <f t="shared" si="27"/>
        <v>18300</v>
      </c>
      <c r="R31" s="5">
        <f t="shared" si="28"/>
        <v>26085</v>
      </c>
      <c r="S31" s="2">
        <f t="shared" si="29"/>
        <v>27975</v>
      </c>
    </row>
    <row r="32" spans="1:19" ht="18" customHeight="1">
      <c r="A32" s="1" t="s">
        <v>76</v>
      </c>
      <c r="B32" s="1" t="s">
        <v>86</v>
      </c>
      <c r="C32" s="1" t="s">
        <v>23</v>
      </c>
      <c r="D32" s="1" t="s">
        <v>87</v>
      </c>
      <c r="E32" s="1">
        <f t="shared" si="15"/>
        <v>27435</v>
      </c>
      <c r="F32" s="1">
        <f t="shared" si="16"/>
        <v>19740</v>
      </c>
      <c r="G32" s="1">
        <f t="shared" si="17"/>
        <v>25140</v>
      </c>
      <c r="H32" s="1">
        <f t="shared" si="18"/>
        <v>18570</v>
      </c>
      <c r="I32" s="1">
        <f t="shared" si="19"/>
        <v>25815</v>
      </c>
      <c r="J32" s="1">
        <f t="shared" si="20"/>
        <v>18912</v>
      </c>
      <c r="K32" s="1">
        <f t="shared" si="21"/>
        <v>26625</v>
      </c>
      <c r="L32" s="1">
        <f t="shared" si="22"/>
        <v>19335</v>
      </c>
      <c r="M32" s="1">
        <f t="shared" si="23"/>
        <v>20460</v>
      </c>
      <c r="N32" s="1">
        <f t="shared" si="24"/>
        <v>23565</v>
      </c>
      <c r="O32" s="1">
        <f t="shared" si="25"/>
        <v>21450</v>
      </c>
      <c r="P32" s="1">
        <f t="shared" si="26"/>
        <v>24555</v>
      </c>
      <c r="Q32" s="1">
        <f t="shared" si="27"/>
        <v>18300</v>
      </c>
      <c r="R32" s="1">
        <f t="shared" si="28"/>
        <v>26085</v>
      </c>
      <c r="S32" s="1">
        <f t="shared" si="29"/>
        <v>27975</v>
      </c>
    </row>
    <row r="33" spans="1:19" ht="18" customHeight="1">
      <c r="A33" s="2" t="s">
        <v>88</v>
      </c>
      <c r="B33" s="2" t="s">
        <v>89</v>
      </c>
      <c r="C33" s="2" t="s">
        <v>23</v>
      </c>
      <c r="D33" s="2" t="s">
        <v>90</v>
      </c>
      <c r="E33" s="5">
        <f t="shared" si="15"/>
        <v>27435</v>
      </c>
      <c r="F33" s="5">
        <f t="shared" si="16"/>
        <v>19740</v>
      </c>
      <c r="G33" s="2">
        <f t="shared" si="17"/>
        <v>25140</v>
      </c>
      <c r="H33" s="2">
        <f t="shared" si="18"/>
        <v>18570</v>
      </c>
      <c r="I33" s="5">
        <f t="shared" si="19"/>
        <v>25815</v>
      </c>
      <c r="J33" s="5">
        <f t="shared" si="20"/>
        <v>18912</v>
      </c>
      <c r="K33" s="2">
        <f t="shared" si="21"/>
        <v>26625</v>
      </c>
      <c r="L33" s="2">
        <f t="shared" si="22"/>
        <v>19335</v>
      </c>
      <c r="M33" s="5">
        <f t="shared" si="23"/>
        <v>20460</v>
      </c>
      <c r="N33" s="2">
        <f t="shared" si="24"/>
        <v>23565</v>
      </c>
      <c r="O33" s="5">
        <f t="shared" si="25"/>
        <v>21450</v>
      </c>
      <c r="P33" s="2">
        <f t="shared" si="26"/>
        <v>24555</v>
      </c>
      <c r="Q33" s="2">
        <f t="shared" si="27"/>
        <v>18300</v>
      </c>
      <c r="R33" s="5">
        <f t="shared" si="28"/>
        <v>26085</v>
      </c>
      <c r="S33" s="2">
        <f t="shared" si="29"/>
        <v>27975</v>
      </c>
    </row>
    <row r="34" spans="1:19" ht="18" customHeight="1">
      <c r="A34" s="1" t="s">
        <v>81</v>
      </c>
      <c r="B34" s="1" t="s">
        <v>91</v>
      </c>
      <c r="C34" s="1" t="s">
        <v>23</v>
      </c>
      <c r="D34" s="1" t="s">
        <v>92</v>
      </c>
      <c r="E34" s="1">
        <f t="shared" si="15"/>
        <v>27435</v>
      </c>
      <c r="F34" s="1">
        <f t="shared" si="16"/>
        <v>19740</v>
      </c>
      <c r="G34" s="1">
        <f t="shared" si="17"/>
        <v>25140</v>
      </c>
      <c r="H34" s="1">
        <f t="shared" si="18"/>
        <v>18570</v>
      </c>
      <c r="I34" s="1">
        <f t="shared" si="19"/>
        <v>25815</v>
      </c>
      <c r="J34" s="1">
        <f t="shared" si="20"/>
        <v>18912</v>
      </c>
      <c r="K34" s="1">
        <f t="shared" si="21"/>
        <v>26625</v>
      </c>
      <c r="L34" s="1">
        <f t="shared" si="22"/>
        <v>19335</v>
      </c>
      <c r="M34" s="1">
        <f t="shared" si="23"/>
        <v>20460</v>
      </c>
      <c r="N34" s="1">
        <f t="shared" si="24"/>
        <v>23565</v>
      </c>
      <c r="O34" s="1">
        <f t="shared" si="25"/>
        <v>21450</v>
      </c>
      <c r="P34" s="1">
        <f t="shared" si="26"/>
        <v>24555</v>
      </c>
      <c r="Q34" s="1">
        <f t="shared" si="27"/>
        <v>18300</v>
      </c>
      <c r="R34" s="1">
        <f t="shared" si="28"/>
        <v>26085</v>
      </c>
      <c r="S34" s="1">
        <f t="shared" si="29"/>
        <v>27975</v>
      </c>
    </row>
    <row r="35" spans="1:19" ht="18" customHeight="1">
      <c r="A35" s="2" t="s">
        <v>83</v>
      </c>
      <c r="B35" s="2" t="s">
        <v>93</v>
      </c>
      <c r="C35" s="2" t="s">
        <v>23</v>
      </c>
      <c r="D35" s="2" t="s">
        <v>94</v>
      </c>
      <c r="E35" s="5">
        <f t="shared" si="15"/>
        <v>27435</v>
      </c>
      <c r="F35" s="5">
        <f t="shared" si="16"/>
        <v>19740</v>
      </c>
      <c r="G35" s="2">
        <f t="shared" si="17"/>
        <v>25140</v>
      </c>
      <c r="H35" s="2">
        <f t="shared" si="18"/>
        <v>18570</v>
      </c>
      <c r="I35" s="5">
        <f t="shared" si="19"/>
        <v>25815</v>
      </c>
      <c r="J35" s="5">
        <f t="shared" si="20"/>
        <v>18912</v>
      </c>
      <c r="K35" s="2">
        <f t="shared" si="21"/>
        <v>26625</v>
      </c>
      <c r="L35" s="2">
        <f t="shared" si="22"/>
        <v>19335</v>
      </c>
      <c r="M35" s="5">
        <f t="shared" si="23"/>
        <v>20460</v>
      </c>
      <c r="N35" s="2">
        <f t="shared" si="24"/>
        <v>23565</v>
      </c>
      <c r="O35" s="5">
        <f t="shared" si="25"/>
        <v>21450</v>
      </c>
      <c r="P35" s="2">
        <f t="shared" si="26"/>
        <v>24555</v>
      </c>
      <c r="Q35" s="2">
        <f t="shared" si="27"/>
        <v>18300</v>
      </c>
      <c r="R35" s="5">
        <f t="shared" si="28"/>
        <v>26085</v>
      </c>
      <c r="S35" s="2">
        <f t="shared" si="29"/>
        <v>27975</v>
      </c>
    </row>
    <row r="36" spans="1:19" ht="18" customHeight="1">
      <c r="A36" s="1" t="s">
        <v>85</v>
      </c>
      <c r="B36" s="1" t="s">
        <v>95</v>
      </c>
      <c r="C36" s="1" t="s">
        <v>23</v>
      </c>
      <c r="D36" s="1" t="s">
        <v>96</v>
      </c>
      <c r="E36" s="1">
        <f t="shared" si="15"/>
        <v>27435</v>
      </c>
      <c r="F36" s="1">
        <f t="shared" si="16"/>
        <v>19740</v>
      </c>
      <c r="G36" s="1">
        <f t="shared" si="17"/>
        <v>25140</v>
      </c>
      <c r="H36" s="1">
        <f t="shared" si="18"/>
        <v>18570</v>
      </c>
      <c r="I36" s="1">
        <f t="shared" si="19"/>
        <v>25815</v>
      </c>
      <c r="J36" s="1">
        <f t="shared" si="20"/>
        <v>18912</v>
      </c>
      <c r="K36" s="1">
        <f t="shared" si="21"/>
        <v>26625</v>
      </c>
      <c r="L36" s="1">
        <f t="shared" si="22"/>
        <v>19335</v>
      </c>
      <c r="M36" s="1">
        <f t="shared" si="23"/>
        <v>20460</v>
      </c>
      <c r="N36" s="1">
        <f t="shared" si="24"/>
        <v>23565</v>
      </c>
      <c r="O36" s="1">
        <f t="shared" si="25"/>
        <v>21450</v>
      </c>
      <c r="P36" s="1">
        <f t="shared" si="26"/>
        <v>24555</v>
      </c>
      <c r="Q36" s="1">
        <f t="shared" si="27"/>
        <v>18300</v>
      </c>
      <c r="R36" s="1">
        <f t="shared" si="28"/>
        <v>26085</v>
      </c>
      <c r="S36" s="1">
        <f t="shared" si="29"/>
        <v>27975</v>
      </c>
    </row>
    <row r="37" spans="1:19" ht="18" customHeight="1">
      <c r="A37" s="2" t="s">
        <v>97</v>
      </c>
      <c r="B37" s="2" t="s">
        <v>98</v>
      </c>
      <c r="C37" s="2" t="s">
        <v>23</v>
      </c>
      <c r="D37" s="2" t="s">
        <v>99</v>
      </c>
      <c r="E37" s="5">
        <f t="shared" si="15"/>
        <v>27435</v>
      </c>
      <c r="F37" s="5">
        <f t="shared" si="16"/>
        <v>19740</v>
      </c>
      <c r="G37" s="2">
        <f t="shared" si="17"/>
        <v>25140</v>
      </c>
      <c r="H37" s="2">
        <f t="shared" si="18"/>
        <v>18570</v>
      </c>
      <c r="I37" s="5">
        <f t="shared" si="19"/>
        <v>25815</v>
      </c>
      <c r="J37" s="5">
        <f t="shared" si="20"/>
        <v>18912</v>
      </c>
      <c r="K37" s="2">
        <f t="shared" si="21"/>
        <v>26625</v>
      </c>
      <c r="L37" s="2">
        <f t="shared" si="22"/>
        <v>19335</v>
      </c>
      <c r="M37" s="5">
        <f t="shared" si="23"/>
        <v>20460</v>
      </c>
      <c r="N37" s="2">
        <f t="shared" si="24"/>
        <v>23565</v>
      </c>
      <c r="O37" s="5">
        <f t="shared" si="25"/>
        <v>21450</v>
      </c>
      <c r="P37" s="2">
        <f t="shared" si="26"/>
        <v>24555</v>
      </c>
      <c r="Q37" s="2">
        <f t="shared" si="27"/>
        <v>18300</v>
      </c>
      <c r="R37" s="5">
        <f t="shared" si="28"/>
        <v>26085</v>
      </c>
      <c r="S37" s="2">
        <f t="shared" si="29"/>
        <v>27975</v>
      </c>
    </row>
    <row r="38" spans="1:19" ht="18" customHeight="1">
      <c r="A38" s="1" t="s">
        <v>90</v>
      </c>
      <c r="B38" s="1" t="s">
        <v>100</v>
      </c>
      <c r="C38" s="1" t="s">
        <v>23</v>
      </c>
      <c r="D38" s="1" t="s">
        <v>101</v>
      </c>
      <c r="E38" s="1">
        <f t="shared" si="15"/>
        <v>27435</v>
      </c>
      <c r="F38" s="1">
        <f t="shared" si="16"/>
        <v>19740</v>
      </c>
      <c r="G38" s="1">
        <f t="shared" si="17"/>
        <v>25140</v>
      </c>
      <c r="H38" s="1">
        <f t="shared" si="18"/>
        <v>18570</v>
      </c>
      <c r="I38" s="1">
        <f t="shared" si="19"/>
        <v>25815</v>
      </c>
      <c r="J38" s="1">
        <f t="shared" si="20"/>
        <v>18912</v>
      </c>
      <c r="K38" s="1">
        <f t="shared" si="21"/>
        <v>26625</v>
      </c>
      <c r="L38" s="1">
        <f t="shared" si="22"/>
        <v>19335</v>
      </c>
      <c r="M38" s="1">
        <f t="shared" si="23"/>
        <v>20460</v>
      </c>
      <c r="N38" s="1">
        <f t="shared" si="24"/>
        <v>23565</v>
      </c>
      <c r="O38" s="1">
        <f t="shared" si="25"/>
        <v>21450</v>
      </c>
      <c r="P38" s="1">
        <f t="shared" si="26"/>
        <v>24555</v>
      </c>
      <c r="Q38" s="1">
        <f t="shared" si="27"/>
        <v>18300</v>
      </c>
      <c r="R38" s="1">
        <f t="shared" si="28"/>
        <v>26085</v>
      </c>
      <c r="S38" s="1">
        <f t="shared" si="29"/>
        <v>27975</v>
      </c>
    </row>
    <row r="39" spans="1:19" ht="18" customHeight="1">
      <c r="A39" s="2" t="s">
        <v>92</v>
      </c>
      <c r="B39" s="2" t="s">
        <v>102</v>
      </c>
      <c r="C39" s="2" t="s">
        <v>23</v>
      </c>
      <c r="D39" s="2" t="s">
        <v>103</v>
      </c>
      <c r="E39" s="5">
        <f t="shared" si="15"/>
        <v>27435</v>
      </c>
      <c r="F39" s="5">
        <f t="shared" si="16"/>
        <v>19740</v>
      </c>
      <c r="G39" s="2">
        <f t="shared" si="17"/>
        <v>25140</v>
      </c>
      <c r="H39" s="2">
        <f t="shared" si="18"/>
        <v>18570</v>
      </c>
      <c r="I39" s="5">
        <f t="shared" si="19"/>
        <v>25815</v>
      </c>
      <c r="J39" s="5">
        <f t="shared" si="20"/>
        <v>18912</v>
      </c>
      <c r="K39" s="2">
        <f t="shared" si="21"/>
        <v>26625</v>
      </c>
      <c r="L39" s="2">
        <f t="shared" si="22"/>
        <v>19335</v>
      </c>
      <c r="M39" s="5">
        <f t="shared" si="23"/>
        <v>20460</v>
      </c>
      <c r="N39" s="2">
        <f t="shared" si="24"/>
        <v>23565</v>
      </c>
      <c r="O39" s="5">
        <f t="shared" si="25"/>
        <v>21450</v>
      </c>
      <c r="P39" s="2">
        <f t="shared" si="26"/>
        <v>24555</v>
      </c>
      <c r="Q39" s="2">
        <f t="shared" si="27"/>
        <v>18300</v>
      </c>
      <c r="R39" s="5">
        <f t="shared" si="28"/>
        <v>26085</v>
      </c>
      <c r="S39" s="2">
        <f t="shared" si="29"/>
        <v>27975</v>
      </c>
    </row>
    <row r="40" spans="1:19" ht="18" customHeight="1">
      <c r="A40" s="1" t="s">
        <v>94</v>
      </c>
      <c r="B40" s="1" t="s">
        <v>104</v>
      </c>
      <c r="C40" s="1" t="s">
        <v>23</v>
      </c>
      <c r="D40" s="1" t="s">
        <v>105</v>
      </c>
      <c r="E40" s="1">
        <f t="shared" si="15"/>
        <v>27435</v>
      </c>
      <c r="F40" s="1">
        <f t="shared" si="16"/>
        <v>19740</v>
      </c>
      <c r="G40" s="1">
        <f t="shared" si="17"/>
        <v>25140</v>
      </c>
      <c r="H40" s="1">
        <f t="shared" si="18"/>
        <v>18570</v>
      </c>
      <c r="I40" s="1">
        <f t="shared" si="19"/>
        <v>25815</v>
      </c>
      <c r="J40" s="1">
        <f t="shared" si="20"/>
        <v>18912</v>
      </c>
      <c r="K40" s="1">
        <f t="shared" si="21"/>
        <v>26625</v>
      </c>
      <c r="L40" s="1">
        <f t="shared" si="22"/>
        <v>19335</v>
      </c>
      <c r="M40" s="1">
        <f t="shared" si="23"/>
        <v>20460</v>
      </c>
      <c r="N40" s="1">
        <f t="shared" si="24"/>
        <v>23565</v>
      </c>
      <c r="O40" s="1">
        <f t="shared" si="25"/>
        <v>21450</v>
      </c>
      <c r="P40" s="1">
        <f t="shared" si="26"/>
        <v>24555</v>
      </c>
      <c r="Q40" s="1">
        <f t="shared" si="27"/>
        <v>18300</v>
      </c>
      <c r="R40" s="1">
        <f t="shared" si="28"/>
        <v>26085</v>
      </c>
      <c r="S40" s="1">
        <f t="shared" si="29"/>
        <v>27975</v>
      </c>
    </row>
    <row r="41" spans="1:19" ht="18" customHeight="1">
      <c r="A41" s="2" t="s">
        <v>106</v>
      </c>
      <c r="B41" s="2" t="s">
        <v>107</v>
      </c>
      <c r="C41" s="2" t="s">
        <v>23</v>
      </c>
      <c r="D41" s="2" t="s">
        <v>108</v>
      </c>
      <c r="E41" s="5">
        <f>0+12000+14405</f>
        <v>26405</v>
      </c>
      <c r="F41" s="5">
        <f>0+12000+7220</f>
        <v>19220</v>
      </c>
      <c r="G41" s="2">
        <f>0+12000+12260</f>
        <v>24260</v>
      </c>
      <c r="H41" s="2">
        <f>0+12000+6130</f>
        <v>18130</v>
      </c>
      <c r="I41" s="5">
        <f>0+12000+12945</f>
        <v>24945</v>
      </c>
      <c r="J41" s="5">
        <f>0+12000+6476</f>
        <v>18476</v>
      </c>
      <c r="K41" s="2">
        <f>0+12000+13855</f>
        <v>25855</v>
      </c>
      <c r="L41" s="2">
        <f>0+12000+6945</f>
        <v>18945</v>
      </c>
      <c r="M41" s="5">
        <f>0+12000+7950</f>
        <v>19950</v>
      </c>
      <c r="N41" s="2">
        <f>0+12000+10795</f>
        <v>22795</v>
      </c>
      <c r="O41" s="5">
        <f>0+12000+8850</f>
        <v>20850</v>
      </c>
      <c r="P41" s="2">
        <f>0+12000+13085</f>
        <v>25085</v>
      </c>
      <c r="Q41" s="2">
        <f>0+12000+6560</f>
        <v>18560</v>
      </c>
      <c r="R41" s="5">
        <f>0+12000+13445</f>
        <v>25445</v>
      </c>
      <c r="S41" s="2">
        <f>0+12000+15165</f>
        <v>27165</v>
      </c>
    </row>
    <row r="42" spans="1:19" ht="18" customHeight="1">
      <c r="A42" s="1" t="s">
        <v>99</v>
      </c>
      <c r="B42" s="1" t="s">
        <v>109</v>
      </c>
      <c r="C42" s="1" t="s">
        <v>23</v>
      </c>
      <c r="D42" s="1" t="s">
        <v>110</v>
      </c>
      <c r="E42" s="1">
        <f>0+12000+13375</f>
        <v>25375</v>
      </c>
      <c r="F42" s="1">
        <f>0+12000+6700</f>
        <v>18700</v>
      </c>
      <c r="G42" s="1">
        <f>0+12000+11380</f>
        <v>23380</v>
      </c>
      <c r="H42" s="1">
        <f>0+12000+5690</f>
        <v>17690</v>
      </c>
      <c r="I42" s="1">
        <f>0+12000+12075</f>
        <v>24075</v>
      </c>
      <c r="J42" s="1">
        <f>0+12000+6040</f>
        <v>18040</v>
      </c>
      <c r="K42" s="1">
        <f>0+12000+13085</f>
        <v>25085</v>
      </c>
      <c r="L42" s="1">
        <f>0+12000+6555</f>
        <v>18555</v>
      </c>
      <c r="M42" s="1">
        <f>0+12000+7440</f>
        <v>19440</v>
      </c>
      <c r="N42" s="1">
        <f>0+12000+10025</f>
        <v>22025</v>
      </c>
      <c r="O42" s="1">
        <f>0+12000+8250</f>
        <v>20250</v>
      </c>
      <c r="P42" s="1">
        <f>0+12000+13615</f>
        <v>25615</v>
      </c>
      <c r="Q42" s="1">
        <f>0+12000+6820</f>
        <v>18820</v>
      </c>
      <c r="R42" s="1">
        <f>0+12000+12805</f>
        <v>24805</v>
      </c>
      <c r="S42" s="1">
        <f>0+12000+14355</f>
        <v>26355</v>
      </c>
    </row>
    <row r="43" spans="1:19" ht="18" customHeight="1">
      <c r="A43" s="2" t="s">
        <v>101</v>
      </c>
      <c r="B43" s="2" t="s">
        <v>111</v>
      </c>
      <c r="C43" s="2" t="s">
        <v>23</v>
      </c>
      <c r="D43" s="2" t="s">
        <v>112</v>
      </c>
      <c r="E43" s="5">
        <f>0+12000+12345</f>
        <v>24345</v>
      </c>
      <c r="F43" s="5">
        <f>0+12000+6180</f>
        <v>18180</v>
      </c>
      <c r="G43" s="2">
        <f>0+12000+10500</f>
        <v>22500</v>
      </c>
      <c r="H43" s="2">
        <f>0+12000+5250</f>
        <v>17250</v>
      </c>
      <c r="I43" s="5">
        <f>0+12000+11205</f>
        <v>23205</v>
      </c>
      <c r="J43" s="5">
        <f>0+12000+5604</f>
        <v>17604</v>
      </c>
      <c r="K43" s="2">
        <f>0+12000+12315</f>
        <v>24315</v>
      </c>
      <c r="L43" s="2">
        <f>0+12000+6165</f>
        <v>18165</v>
      </c>
      <c r="M43" s="5">
        <f>0+12000+6930</f>
        <v>18930</v>
      </c>
      <c r="N43" s="2">
        <f>0+12000+9255</f>
        <v>21255</v>
      </c>
      <c r="O43" s="5">
        <f>0+12000+7650</f>
        <v>19650</v>
      </c>
      <c r="P43" s="2">
        <f>0+12000+14145</f>
        <v>26145</v>
      </c>
      <c r="Q43" s="2">
        <f>0+12000+7080</f>
        <v>19080</v>
      </c>
      <c r="R43" s="5">
        <f>0+12000+12165</f>
        <v>24165</v>
      </c>
      <c r="S43" s="2">
        <f>0+12000+13545</f>
        <v>25545</v>
      </c>
    </row>
    <row r="44" spans="1:19" ht="18" customHeight="1">
      <c r="A44" s="1" t="s">
        <v>113</v>
      </c>
      <c r="B44" s="1" t="s">
        <v>114</v>
      </c>
      <c r="C44" s="1" t="s">
        <v>23</v>
      </c>
      <c r="D44" s="1" t="s">
        <v>115</v>
      </c>
      <c r="E44" s="1">
        <f>0+12000+10670</f>
        <v>22670</v>
      </c>
      <c r="F44" s="1">
        <f>0+12000+5335</f>
        <v>17335</v>
      </c>
      <c r="G44" s="1">
        <f>0+12000+8985</f>
        <v>20985</v>
      </c>
      <c r="H44" s="1">
        <f>0+12000+4495</f>
        <v>16495</v>
      </c>
      <c r="I44" s="1">
        <f>0+12000+9685</f>
        <v>21685</v>
      </c>
      <c r="J44" s="1">
        <f>0+12000+4845</f>
        <v>16845</v>
      </c>
      <c r="K44" s="1">
        <f>0+12000+10875</f>
        <v>22875</v>
      </c>
      <c r="L44" s="1">
        <f>0+12000+5440</f>
        <v>17440</v>
      </c>
      <c r="M44" s="1">
        <f>0+12000+6100</f>
        <v>18100</v>
      </c>
      <c r="N44" s="1">
        <f>0+12000+8005</f>
        <v>20005</v>
      </c>
      <c r="O44" s="1">
        <f>0+12000+6785</f>
        <v>18785</v>
      </c>
      <c r="P44" s="1">
        <f>0+12000+14260</f>
        <v>26260</v>
      </c>
      <c r="Q44" s="1">
        <f>0+12000+7130</f>
        <v>19130</v>
      </c>
      <c r="R44" s="1">
        <f>0+12000+11285</f>
        <v>23285</v>
      </c>
      <c r="S44" s="1">
        <f>0+12000+12200</f>
        <v>24200</v>
      </c>
    </row>
    <row r="45" spans="1:19" ht="18" customHeight="1">
      <c r="A45" s="2" t="s">
        <v>108</v>
      </c>
      <c r="B45" s="2" t="s">
        <v>116</v>
      </c>
      <c r="C45" s="2" t="s">
        <v>117</v>
      </c>
      <c r="D45" s="2" t="s">
        <v>118</v>
      </c>
      <c r="E45" s="5">
        <f>0+12000+12550</f>
        <v>24550</v>
      </c>
      <c r="F45" s="5">
        <f>0+12000+6275</f>
        <v>18275</v>
      </c>
      <c r="G45" s="2">
        <f>0+12000+10245</f>
        <v>22245</v>
      </c>
      <c r="H45" s="2">
        <f>0+12000+5135</f>
        <v>17135</v>
      </c>
      <c r="I45" s="5">
        <f>0+12000+11025</f>
        <v>23025</v>
      </c>
      <c r="J45" s="5">
        <f>0+12000+5525</f>
        <v>17525</v>
      </c>
      <c r="K45" s="2">
        <f>0+12000+12215</f>
        <v>24215</v>
      </c>
      <c r="L45" s="2">
        <f>0+12000+6120</f>
        <v>18120</v>
      </c>
      <c r="M45" s="5">
        <f>0+12000+7210</f>
        <v>19210</v>
      </c>
      <c r="N45" s="2">
        <f>0+12000+9425</f>
        <v>21425</v>
      </c>
      <c r="O45" s="5">
        <f>0+12000+8425</f>
        <v>20425</v>
      </c>
      <c r="P45" s="2">
        <f>0+12000+14860</f>
        <v>26860</v>
      </c>
      <c r="Q45" s="2">
        <f>0+12000+7430</f>
        <v>19430</v>
      </c>
      <c r="R45" s="5">
        <f>0+12000+14095</f>
        <v>26095</v>
      </c>
      <c r="S45" s="2">
        <f>0+12000+14420</f>
        <v>26420</v>
      </c>
    </row>
    <row r="46" spans="1:19" ht="18" customHeight="1">
      <c r="A46" s="1" t="s">
        <v>110</v>
      </c>
      <c r="B46" s="1" t="s">
        <v>119</v>
      </c>
      <c r="C46" s="1" t="s">
        <v>23</v>
      </c>
      <c r="D46" s="1" t="s">
        <v>118</v>
      </c>
      <c r="E46" s="1">
        <f>0+12000+10150</f>
        <v>22150</v>
      </c>
      <c r="F46" s="1">
        <f>0+12000+5075</f>
        <v>17075</v>
      </c>
      <c r="G46" s="1">
        <f>0+12000+8205</f>
        <v>20205</v>
      </c>
      <c r="H46" s="1">
        <f>0+12000+4115</f>
        <v>16115</v>
      </c>
      <c r="I46" s="1">
        <f>0+12000+8825</f>
        <v>20825</v>
      </c>
      <c r="J46" s="1">
        <f>0+12000+4425</f>
        <v>16425</v>
      </c>
      <c r="K46" s="1">
        <f>0+12000+9735</f>
        <v>21735</v>
      </c>
      <c r="L46" s="1">
        <f>0+12000+4880</f>
        <v>16880</v>
      </c>
      <c r="M46" s="1">
        <f>0+12000+5840</f>
        <v>17840</v>
      </c>
      <c r="N46" s="1">
        <f>0+12000+7625</f>
        <v>19625</v>
      </c>
      <c r="O46" s="1">
        <f>0+12000+6925</f>
        <v>18925</v>
      </c>
      <c r="P46" s="1">
        <f>0+12000+11540</f>
        <v>23540</v>
      </c>
      <c r="Q46" s="1">
        <f>0+12000+5770</f>
        <v>17770</v>
      </c>
      <c r="R46" s="1">
        <f>0+12000+11605</f>
        <v>23605</v>
      </c>
      <c r="S46" s="1">
        <f>0+12000+11680</f>
        <v>23680</v>
      </c>
    </row>
    <row r="47" spans="1:19" ht="18" customHeight="1">
      <c r="A47" s="2" t="s">
        <v>120</v>
      </c>
      <c r="B47" s="2" t="s">
        <v>121</v>
      </c>
      <c r="C47" s="2" t="s">
        <v>23</v>
      </c>
      <c r="D47" s="2" t="s">
        <v>122</v>
      </c>
      <c r="E47" s="5">
        <f>0+12000+9630</f>
        <v>21630</v>
      </c>
      <c r="F47" s="5">
        <f>0+12000+4815</f>
        <v>16815</v>
      </c>
      <c r="G47" s="2">
        <f>0+12000+7425</f>
        <v>19425</v>
      </c>
      <c r="H47" s="2">
        <f>0+12000+3735</f>
        <v>15735</v>
      </c>
      <c r="I47" s="5">
        <f>0+12000+7965</f>
        <v>19965</v>
      </c>
      <c r="J47" s="5">
        <f>0+12000+4005</f>
        <v>16005</v>
      </c>
      <c r="K47" s="2">
        <f>0+12000+8595</f>
        <v>20595</v>
      </c>
      <c r="L47" s="2">
        <f>0+12000+4320</f>
        <v>16320</v>
      </c>
      <c r="M47" s="5">
        <f>0+12000+5580</f>
        <v>17580</v>
      </c>
      <c r="N47" s="2">
        <f>0+12000+7245</f>
        <v>19245</v>
      </c>
      <c r="O47" s="5">
        <f>0+12000+7065</f>
        <v>19065</v>
      </c>
      <c r="P47" s="2">
        <f>0+12000+8820</f>
        <v>20820</v>
      </c>
      <c r="Q47" s="2">
        <f>0+12000+4410</f>
        <v>16410</v>
      </c>
      <c r="R47" s="5">
        <f>0+12000+11925</f>
        <v>23925</v>
      </c>
      <c r="S47" s="2">
        <f>0+12000+11160</f>
        <v>23160</v>
      </c>
    </row>
    <row r="48" spans="1:19" ht="18" customHeight="1">
      <c r="A48" s="1" t="s">
        <v>123</v>
      </c>
      <c r="B48" s="1" t="s">
        <v>124</v>
      </c>
      <c r="C48" s="1" t="s">
        <v>23</v>
      </c>
      <c r="D48" s="1" t="s">
        <v>125</v>
      </c>
      <c r="E48" s="1">
        <f>0+12000+9630</f>
        <v>21630</v>
      </c>
      <c r="F48" s="1">
        <f>0+12000+4815</f>
        <v>16815</v>
      </c>
      <c r="G48" s="1">
        <f>0+12000+7425</f>
        <v>19425</v>
      </c>
      <c r="H48" s="1">
        <f>0+12000+3735</f>
        <v>15735</v>
      </c>
      <c r="I48" s="1">
        <f>0+12000+7965</f>
        <v>19965</v>
      </c>
      <c r="J48" s="1">
        <f>0+12000+4005</f>
        <v>16005</v>
      </c>
      <c r="K48" s="1">
        <f>0+12000+8595</f>
        <v>20595</v>
      </c>
      <c r="L48" s="1">
        <f>0+12000+4320</f>
        <v>16320</v>
      </c>
      <c r="M48" s="1">
        <f>0+12000+5580</f>
        <v>17580</v>
      </c>
      <c r="N48" s="1">
        <f>0+12000+7245</f>
        <v>19245</v>
      </c>
      <c r="O48" s="1">
        <f>0+12000+7065</f>
        <v>19065</v>
      </c>
      <c r="P48" s="1">
        <f>0+12000+8820</f>
        <v>20820</v>
      </c>
      <c r="Q48" s="1">
        <f>0+12000+4410</f>
        <v>16410</v>
      </c>
      <c r="R48" s="1">
        <f>0+12000+11925</f>
        <v>23925</v>
      </c>
      <c r="S48" s="1">
        <f>0+12000+11160</f>
        <v>23160</v>
      </c>
    </row>
    <row r="49" spans="1:19" ht="18" customHeight="1">
      <c r="A49" s="2" t="s">
        <v>126</v>
      </c>
      <c r="B49" s="2" t="s">
        <v>127</v>
      </c>
      <c r="C49" s="2" t="s">
        <v>128</v>
      </c>
      <c r="D49" s="2" t="s">
        <v>129</v>
      </c>
      <c r="E49" s="5">
        <f>0+12000+10700</f>
        <v>22700</v>
      </c>
      <c r="F49" s="5">
        <f>0+12000+5350</f>
        <v>17350</v>
      </c>
      <c r="G49" s="2">
        <f>0+12000+8250</f>
        <v>20250</v>
      </c>
      <c r="H49" s="2">
        <f>0+12000+4150</f>
        <v>16150</v>
      </c>
      <c r="I49" s="5">
        <f>0+12000+8850</f>
        <v>20850</v>
      </c>
      <c r="J49" s="5">
        <f>0+12000+4450</f>
        <v>16450</v>
      </c>
      <c r="K49" s="2">
        <f>0+12000+9550</f>
        <v>21550</v>
      </c>
      <c r="L49" s="2">
        <f>0+12000+4800</f>
        <v>16800</v>
      </c>
      <c r="M49" s="5">
        <f>0+12000+6200</f>
        <v>18200</v>
      </c>
      <c r="N49" s="2">
        <f>0+12000+8050</f>
        <v>20050</v>
      </c>
      <c r="O49" s="5">
        <f>0+12000+7850</f>
        <v>19850</v>
      </c>
      <c r="P49" s="2">
        <f>0+12000+9800</f>
        <v>21800</v>
      </c>
      <c r="Q49" s="2">
        <f>0+12000+4900</f>
        <v>16900</v>
      </c>
      <c r="R49" s="5">
        <f>0+12000+13250</f>
        <v>25250</v>
      </c>
      <c r="S49" s="2">
        <f>0+12000+12400</f>
        <v>24400</v>
      </c>
    </row>
    <row r="50" spans="1:19" ht="18" customHeight="1">
      <c r="A50" s="1" t="s">
        <v>130</v>
      </c>
      <c r="B50" s="1" t="s">
        <v>131</v>
      </c>
      <c r="C50" s="1" t="s">
        <v>128</v>
      </c>
      <c r="D50" s="1" t="s">
        <v>132</v>
      </c>
      <c r="E50" s="1">
        <f>0+12000+6420</f>
        <v>18420</v>
      </c>
      <c r="F50" s="1">
        <f>0+12000+3210</f>
        <v>15210</v>
      </c>
      <c r="G50" s="1">
        <f>0+12000+4950</f>
        <v>16950</v>
      </c>
      <c r="H50" s="1">
        <f>0+12000+2490</f>
        <v>14490</v>
      </c>
      <c r="I50" s="1">
        <f>0+12000+5310</f>
        <v>17310</v>
      </c>
      <c r="J50" s="1">
        <f>0+12000+2670</f>
        <v>14670</v>
      </c>
      <c r="K50" s="1">
        <f>0+12000+5730</f>
        <v>17730</v>
      </c>
      <c r="L50" s="1">
        <f>0+12000+2880</f>
        <v>14880</v>
      </c>
      <c r="M50" s="1">
        <f>0+12000+3720</f>
        <v>15720</v>
      </c>
      <c r="N50" s="1">
        <f>0+12000+4830</f>
        <v>16830</v>
      </c>
      <c r="O50" s="1">
        <f>0+12000+4710</f>
        <v>16710</v>
      </c>
      <c r="P50" s="1">
        <f>0+12000+5880</f>
        <v>17880</v>
      </c>
      <c r="Q50" s="1">
        <f>0+12000+2940</f>
        <v>14940</v>
      </c>
      <c r="R50" s="1">
        <f>0+12000+7950</f>
        <v>19950</v>
      </c>
      <c r="S50" s="1">
        <f>0+12000+7440</f>
        <v>19440</v>
      </c>
    </row>
    <row r="65536" ht="12.75"/>
  </sheetData>
  <sheetProtection selectLockedCells="1" selectUnlockedCells="1"/>
  <mergeCells count="10">
    <mergeCell ref="A1:S1"/>
    <mergeCell ref="I2:J2"/>
    <mergeCell ref="K2:L2"/>
    <mergeCell ref="P2:Q2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2022-02-05T17:14:11Z</dcterms:modified>
  <cp:category/>
  <cp:version/>
  <cp:contentType/>
  <cp:contentStatus/>
</cp:coreProperties>
</file>